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MAZIONE 2014-2020\MONITORAGGIO\Monitoraggio trimestrale\ANNO 2022\SETTEMBRE\"/>
    </mc:Choice>
  </mc:AlternateContent>
  <bookViews>
    <workbookView xWindow="0" yWindow="0" windowWidth="28800" windowHeight="12435"/>
  </bookViews>
  <sheets>
    <sheet name="Foglio2" sheetId="2" r:id="rId1"/>
    <sheet name="Foglio1" sheetId="3" r:id="rId2"/>
  </sheets>
  <externalReferences>
    <externalReference r:id="rId3"/>
    <externalReference r:id="rId4"/>
    <externalReference r:id="rId5"/>
  </externalReferences>
  <definedNames>
    <definedName name="_xlnm._FilterDatabase" localSheetId="0" hidden="1">Foglio2!$A$2:$S$2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2" l="1"/>
  <c r="K35" i="2"/>
  <c r="K37" i="2"/>
  <c r="K39" i="2"/>
  <c r="K42" i="2"/>
  <c r="J42" i="2"/>
  <c r="L30" i="2"/>
  <c r="L12" i="2"/>
  <c r="L23" i="2"/>
  <c r="L19" i="2"/>
  <c r="L3" i="2"/>
  <c r="L8" i="2"/>
  <c r="L10" i="2"/>
  <c r="L27" i="2"/>
  <c r="L33" i="2"/>
  <c r="L39" i="2"/>
  <c r="P41" i="2"/>
  <c r="P39" i="2"/>
  <c r="Q15" i="2"/>
  <c r="Q14" i="2"/>
  <c r="P12" i="2"/>
  <c r="P21" i="2"/>
  <c r="Q21" i="2"/>
  <c r="P19" i="2"/>
  <c r="I45" i="2"/>
  <c r="Q45" i="2"/>
  <c r="Q44" i="2"/>
  <c r="I44" i="2"/>
  <c r="Q43" i="2"/>
  <c r="I43" i="2"/>
  <c r="P42" i="2"/>
  <c r="O42" i="2"/>
  <c r="N42" i="2"/>
  <c r="M42" i="2"/>
  <c r="H42" i="2"/>
  <c r="G42" i="2"/>
  <c r="F42" i="2"/>
  <c r="E42" i="2"/>
  <c r="Q40" i="2"/>
  <c r="G39" i="2"/>
  <c r="I38" i="2"/>
  <c r="H37" i="2"/>
  <c r="G37" i="2"/>
  <c r="F37" i="2"/>
  <c r="E37" i="2"/>
  <c r="Q36" i="2"/>
  <c r="P35" i="2"/>
  <c r="Q35" i="2"/>
  <c r="G35" i="2"/>
  <c r="Q34" i="2"/>
  <c r="I34" i="2"/>
  <c r="P33" i="2"/>
  <c r="H33" i="2"/>
  <c r="I33" i="2"/>
  <c r="G33" i="2"/>
  <c r="Q32" i="2"/>
  <c r="I32" i="2"/>
  <c r="Q31" i="2"/>
  <c r="I31" i="2"/>
  <c r="Q30" i="2"/>
  <c r="I30" i="2"/>
  <c r="Q29" i="2"/>
  <c r="I29" i="2"/>
  <c r="Q28" i="2"/>
  <c r="I28" i="2"/>
  <c r="P27" i="2"/>
  <c r="N27" i="2"/>
  <c r="M27" i="2"/>
  <c r="M48" i="2"/>
  <c r="K27" i="2"/>
  <c r="H27" i="2"/>
  <c r="G27" i="2"/>
  <c r="F27" i="2"/>
  <c r="E27" i="2"/>
  <c r="Q26" i="2"/>
  <c r="I26" i="2"/>
  <c r="Q25" i="2"/>
  <c r="I25" i="2"/>
  <c r="Q24" i="2"/>
  <c r="I24" i="2"/>
  <c r="Q23" i="2"/>
  <c r="I23" i="2"/>
  <c r="Q22" i="2"/>
  <c r="I22" i="2"/>
  <c r="I21" i="2"/>
  <c r="Q20" i="2"/>
  <c r="I20" i="2"/>
  <c r="K19" i="2"/>
  <c r="J19" i="2"/>
  <c r="H19" i="2"/>
  <c r="G19" i="2"/>
  <c r="F19" i="2"/>
  <c r="E19" i="2"/>
  <c r="Q18" i="2"/>
  <c r="I18" i="2"/>
  <c r="Q17" i="2"/>
  <c r="I17" i="2"/>
  <c r="Q16" i="2"/>
  <c r="I16" i="2"/>
  <c r="I15" i="2"/>
  <c r="I14" i="2"/>
  <c r="Q13" i="2"/>
  <c r="I13" i="2"/>
  <c r="K12" i="2"/>
  <c r="J12" i="2"/>
  <c r="H12" i="2"/>
  <c r="G12" i="2"/>
  <c r="F12" i="2"/>
  <c r="F48" i="2"/>
  <c r="E12" i="2"/>
  <c r="Q11" i="2"/>
  <c r="I11" i="2"/>
  <c r="P10" i="2"/>
  <c r="J10" i="2"/>
  <c r="H10" i="2"/>
  <c r="I10" i="2"/>
  <c r="G10" i="2"/>
  <c r="Q9" i="2"/>
  <c r="P8" i="2"/>
  <c r="Q8" i="2"/>
  <c r="K8" i="2"/>
  <c r="J8" i="2"/>
  <c r="G8" i="2"/>
  <c r="I7" i="2"/>
  <c r="I6" i="2"/>
  <c r="I5" i="2"/>
  <c r="Q4" i="2"/>
  <c r="I4" i="2"/>
  <c r="P3" i="2"/>
  <c r="K3" i="2"/>
  <c r="H3" i="2"/>
  <c r="G3" i="2"/>
  <c r="F3" i="2"/>
  <c r="E3" i="2"/>
  <c r="Q41" i="2"/>
  <c r="Q12" i="2"/>
  <c r="I19" i="2"/>
  <c r="Q33" i="2"/>
  <c r="Q42" i="2"/>
  <c r="Q19" i="2"/>
  <c r="E48" i="2"/>
  <c r="O48" i="2"/>
  <c r="N48" i="2"/>
  <c r="Q27" i="2"/>
  <c r="I42" i="2"/>
  <c r="I37" i="2"/>
  <c r="I12" i="2"/>
  <c r="G48" i="2"/>
  <c r="H48" i="2"/>
  <c r="I48" i="2"/>
  <c r="J48" i="2"/>
  <c r="L48" i="2"/>
  <c r="Q3" i="2"/>
  <c r="I27" i="2"/>
  <c r="I3" i="2"/>
  <c r="P48" i="2"/>
  <c r="Q10" i="2"/>
  <c r="Q39" i="2"/>
  <c r="Q48" i="2"/>
</calcChain>
</file>

<file path=xl/sharedStrings.xml><?xml version="1.0" encoding="utf-8"?>
<sst xmlns="http://schemas.openxmlformats.org/spreadsheetml/2006/main" count="90" uniqueCount="78">
  <si>
    <t>Sottomisura</t>
  </si>
  <si>
    <t>Tipo di Intervento</t>
  </si>
  <si>
    <t>Descrizione T.I.</t>
  </si>
  <si>
    <t>Contributo concesso % (B/A)</t>
  </si>
  <si>
    <t>N° domande presentate</t>
  </si>
  <si>
    <t>N° domande ammissibili</t>
  </si>
  <si>
    <t>N° domande finanziate</t>
  </si>
  <si>
    <t>Contributo liquidato (D)</t>
  </si>
  <si>
    <t>Contributo liquidato % (D/B)</t>
  </si>
  <si>
    <t>19.2</t>
  </si>
  <si>
    <t>1.2.1</t>
  </si>
  <si>
    <t>Sostegno ad attività dimostrative e azioni di informazione</t>
  </si>
  <si>
    <t>4.2.1</t>
  </si>
  <si>
    <t>Investimenti per la trasformazione e commercializzazione dei prodotti agricoli</t>
  </si>
  <si>
    <t>6.4.1</t>
  </si>
  <si>
    <t>Creazione e sviluppo della diversificazione delle imprese agricole</t>
  </si>
  <si>
    <t>6.4.2</t>
  </si>
  <si>
    <t>Creazione e sviluppo di attività extra-agricole</t>
  </si>
  <si>
    <t>7.5.1</t>
  </si>
  <si>
    <t>Infrastrutture e informazione per lo sviluppo del turismo sostenibile</t>
  </si>
  <si>
    <t>7.6.1</t>
  </si>
  <si>
    <t>Recupero e riqualificazione del patrimonio architettonico dei villaggi e del paesaggio rurale</t>
  </si>
  <si>
    <t>16.1.1</t>
  </si>
  <si>
    <t>Costituzione e gestione dei gruppi operativi del PEI in materia di produttività e sostenibilità in agricoltura</t>
  </si>
  <si>
    <t>16.2.1</t>
  </si>
  <si>
    <t>Realizzazione di progetti pilota e sviluppo di nuovi prodotti, pratiche, processi e tecnologie</t>
  </si>
  <si>
    <t>16.9.1</t>
  </si>
  <si>
    <t>Creazione e sviluppo di pratiche e reti per la diffusione dell'agricoltura sociale e delle fattorie didattiche</t>
  </si>
  <si>
    <t>Tot.</t>
  </si>
  <si>
    <t>19.2.1.x</t>
  </si>
  <si>
    <t>Attività di informazione per lo sviluppo e la conoscenza- fruibilità dei territori rurali</t>
  </si>
  <si>
    <t>Economie realizzate su domande chiuse</t>
  </si>
  <si>
    <t>Spesa richiesta</t>
  </si>
  <si>
    <t>Importo concesso (B)</t>
  </si>
  <si>
    <t>Generale pubblicato sul BURV n° 114 del 24/11/2017</t>
  </si>
  <si>
    <t>Generale pubblicato sul BURV n° 77 del 11/08/2017</t>
  </si>
  <si>
    <t>Economie da contributo rideterminato</t>
  </si>
  <si>
    <t>Generale 2017 pubblicato sul BURV n° 64 del 07/07/2017</t>
  </si>
  <si>
    <t>Generale 2018 pubblicato sul BURV n° 90 del 31/08/2018</t>
  </si>
  <si>
    <t>Generale pubblicato sul BURV n° 66 del 14/07/2017</t>
  </si>
  <si>
    <t>Generale 2018 pubblicata sul BURV n° 90 del 31/08/2018</t>
  </si>
  <si>
    <t>Generale 2017 pubblicata sul BURV n° 77 del 11/08/2017</t>
  </si>
  <si>
    <t>Generale pubblicata sul BURV n° 66 del 14/07/2017</t>
  </si>
  <si>
    <t>Generale pubblicato sul BURV n° 16 del 16/02/2018</t>
  </si>
  <si>
    <t>Generale pubblicato sul BURV n° 63 del 14/06/2019</t>
  </si>
  <si>
    <t xml:space="preserve">Spesa programmata da Quadro 7.1.2 </t>
  </si>
  <si>
    <t>16.4.1</t>
  </si>
  <si>
    <t>Generale pubblicato sul BURV n° 127 del 19/12/2017</t>
  </si>
  <si>
    <t>Contributo programmato a bando (A)</t>
  </si>
  <si>
    <t>Aiuto richiesto</t>
  </si>
  <si>
    <t>Importo rinunciato (C)</t>
  </si>
  <si>
    <t>Cooperazione per lo sviluppo delle filiere corte</t>
  </si>
  <si>
    <r>
      <t>1.2.1</t>
    </r>
    <r>
      <rPr>
        <b/>
        <sz val="11"/>
        <color rgb="FF3F3F3F"/>
        <rFont val="Calibri"/>
        <family val="2"/>
        <scheme val="minor"/>
      </rPr>
      <t xml:space="preserve"> PC2 </t>
    </r>
    <r>
      <rPr>
        <sz val="11"/>
        <color rgb="FF3F3F3F"/>
        <rFont val="Calibri"/>
        <family val="2"/>
        <scheme val="minor"/>
      </rPr>
      <t>pubblicato sul BURV n° 114 del 24/11/2017</t>
    </r>
  </si>
  <si>
    <r>
      <t xml:space="preserve">1.2.1 </t>
    </r>
    <r>
      <rPr>
        <b/>
        <sz val="11"/>
        <color rgb="FF3F3F3F"/>
        <rFont val="Calibri"/>
        <family val="2"/>
        <scheme val="minor"/>
      </rPr>
      <t xml:space="preserve">PC3 </t>
    </r>
    <r>
      <rPr>
        <sz val="11"/>
        <color rgb="FF3F3F3F"/>
        <rFont val="Calibri"/>
        <family val="2"/>
        <scheme val="minor"/>
      </rPr>
      <t>pubblicato sul BURV n° 114 del 24/11/2017</t>
    </r>
  </si>
  <si>
    <r>
      <t xml:space="preserve">1.2.1 </t>
    </r>
    <r>
      <rPr>
        <b/>
        <sz val="11"/>
        <color rgb="FF3F3F3F"/>
        <rFont val="Calibri"/>
        <family val="2"/>
        <scheme val="minor"/>
      </rPr>
      <t xml:space="preserve">PC4 </t>
    </r>
    <r>
      <rPr>
        <sz val="11"/>
        <color rgb="FF3F3F3F"/>
        <rFont val="Calibri"/>
        <family val="2"/>
        <scheme val="minor"/>
      </rPr>
      <t>pubblicato sul BURV n° 114 del 24/11/2017</t>
    </r>
  </si>
  <si>
    <r>
      <rPr>
        <b/>
        <sz val="11"/>
        <color rgb="FF3F3F3F"/>
        <rFont val="Calibri"/>
        <family val="2"/>
        <scheme val="minor"/>
      </rPr>
      <t xml:space="preserve">PC2 </t>
    </r>
    <r>
      <rPr>
        <sz val="11"/>
        <color rgb="FF3F3F3F"/>
        <rFont val="Calibri"/>
        <family val="2"/>
        <scheme val="minor"/>
      </rPr>
      <t>pubblicato sul BURV n° 64 del 07/07/2017</t>
    </r>
  </si>
  <si>
    <r>
      <rPr>
        <b/>
        <sz val="11"/>
        <color rgb="FF3F3F3F"/>
        <rFont val="Calibri"/>
        <family val="2"/>
        <scheme val="minor"/>
      </rPr>
      <t xml:space="preserve">PC3 </t>
    </r>
    <r>
      <rPr>
        <sz val="11"/>
        <color rgb="FF3F3F3F"/>
        <rFont val="Calibri"/>
        <family val="2"/>
        <scheme val="minor"/>
      </rPr>
      <t>pubblicato sul BURV n° 64 del 07/07/2017</t>
    </r>
  </si>
  <si>
    <r>
      <rPr>
        <b/>
        <sz val="11"/>
        <color rgb="FF3F3F3F"/>
        <rFont val="Calibri"/>
        <family val="2"/>
        <scheme val="minor"/>
      </rPr>
      <t xml:space="preserve">PC1 </t>
    </r>
    <r>
      <rPr>
        <sz val="11"/>
        <color rgb="FF3F3F3F"/>
        <rFont val="Calibri"/>
        <family val="2"/>
        <scheme val="minor"/>
      </rPr>
      <t>pubblicato sul BURV n° 66 del 14/07/2017</t>
    </r>
  </si>
  <si>
    <r>
      <rPr>
        <b/>
        <sz val="11"/>
        <color rgb="FF3F3F3F"/>
        <rFont val="Calibri"/>
        <family val="2"/>
        <scheme val="minor"/>
      </rPr>
      <t>PC3</t>
    </r>
    <r>
      <rPr>
        <sz val="11"/>
        <color rgb="FF3F3F3F"/>
        <rFont val="Calibri"/>
        <family val="2"/>
        <scheme val="minor"/>
      </rPr>
      <t xml:space="preserve"> pubblicata sul BURV n° 66 del 14/07/2017</t>
    </r>
  </si>
  <si>
    <r>
      <rPr>
        <b/>
        <sz val="11"/>
        <color rgb="FF3F3F3F"/>
        <rFont val="Calibri"/>
        <family val="2"/>
        <scheme val="minor"/>
      </rPr>
      <t xml:space="preserve">PC2 </t>
    </r>
    <r>
      <rPr>
        <sz val="11"/>
        <color rgb="FF3F3F3F"/>
        <rFont val="Calibri"/>
        <family val="2"/>
        <scheme val="minor"/>
      </rPr>
      <t>pubblicata sul BURV n° 66 del 14/07/2017</t>
    </r>
  </si>
  <si>
    <r>
      <rPr>
        <b/>
        <sz val="11"/>
        <color rgb="FF3F3F3F"/>
        <rFont val="Calibri"/>
        <family val="2"/>
        <scheme val="minor"/>
      </rPr>
      <t xml:space="preserve">PC2 </t>
    </r>
    <r>
      <rPr>
        <sz val="11"/>
        <color rgb="FF3F3F3F"/>
        <rFont val="Calibri"/>
        <family val="2"/>
        <scheme val="minor"/>
      </rPr>
      <t>pubblicata sul BURV n° 77 del 11/08/2017</t>
    </r>
  </si>
  <si>
    <r>
      <rPr>
        <b/>
        <sz val="11"/>
        <color rgb="FF3F3F3F"/>
        <rFont val="Calibri"/>
        <family val="2"/>
        <scheme val="minor"/>
      </rPr>
      <t>PC3</t>
    </r>
    <r>
      <rPr>
        <sz val="11"/>
        <color rgb="FF3F3F3F"/>
        <rFont val="Calibri"/>
        <family val="2"/>
        <scheme val="minor"/>
      </rPr>
      <t xml:space="preserve"> 2017 pubblicata sul BURV n° 77 del 11/08/2017</t>
    </r>
  </si>
  <si>
    <r>
      <rPr>
        <b/>
        <sz val="11"/>
        <color rgb="FF3F3F3F"/>
        <rFont val="Calibri"/>
        <family val="2"/>
        <scheme val="minor"/>
      </rPr>
      <t xml:space="preserve">REGIA PC4 </t>
    </r>
    <r>
      <rPr>
        <sz val="11"/>
        <color rgb="FF3F3F3F"/>
        <rFont val="Calibri"/>
        <family val="2"/>
        <scheme val="minor"/>
      </rPr>
      <t>pubblicato sul BURV n° 29 del 23/03/2018</t>
    </r>
  </si>
  <si>
    <r>
      <rPr>
        <b/>
        <sz val="11"/>
        <color rgb="FF3F3F3F"/>
        <rFont val="Calibri"/>
        <family val="2"/>
        <scheme val="minor"/>
      </rPr>
      <t xml:space="preserve">PC3 </t>
    </r>
    <r>
      <rPr>
        <sz val="11"/>
        <color rgb="FF3F3F3F"/>
        <rFont val="Calibri"/>
        <family val="2"/>
        <scheme val="minor"/>
      </rPr>
      <t>pubblicato sul BURV n° 16 del 16/02/2018</t>
    </r>
  </si>
  <si>
    <r>
      <rPr>
        <b/>
        <sz val="11"/>
        <color rgb="FF3F3F3F"/>
        <rFont val="Calibri"/>
        <family val="2"/>
        <scheme val="minor"/>
      </rPr>
      <t>PC2 a regia</t>
    </r>
    <r>
      <rPr>
        <sz val="11"/>
        <color rgb="FF3F3F3F"/>
        <rFont val="Calibri"/>
        <family val="2"/>
        <scheme val="minor"/>
      </rPr>
      <t xml:space="preserve"> pubblicato sul BURV n° 63 del 14/06/2019</t>
    </r>
  </si>
  <si>
    <r>
      <rPr>
        <b/>
        <sz val="11"/>
        <color rgb="FF3F3F3F"/>
        <rFont val="Calibri"/>
        <family val="2"/>
        <scheme val="minor"/>
      </rPr>
      <t>PC3 a regia</t>
    </r>
    <r>
      <rPr>
        <sz val="11"/>
        <color rgb="FF3F3F3F"/>
        <rFont val="Calibri"/>
        <family val="2"/>
        <scheme val="minor"/>
      </rPr>
      <t xml:space="preserve"> pubblicato sul BURV n° 63 del 14/06/2019</t>
    </r>
  </si>
  <si>
    <r>
      <rPr>
        <b/>
        <sz val="11"/>
        <color rgb="FF3F3F3F"/>
        <rFont val="Calibri"/>
        <family val="2"/>
        <scheme val="minor"/>
      </rPr>
      <t>REGIA</t>
    </r>
    <r>
      <rPr>
        <sz val="11"/>
        <color rgb="FF3F3F3F"/>
        <rFont val="Calibri"/>
        <family val="2"/>
        <scheme val="minor"/>
      </rPr>
      <t xml:space="preserve"> </t>
    </r>
    <r>
      <rPr>
        <b/>
        <sz val="11"/>
        <color rgb="FF3F3F3F"/>
        <rFont val="Calibri"/>
        <family val="2"/>
        <scheme val="minor"/>
      </rPr>
      <t xml:space="preserve">PC1 </t>
    </r>
    <r>
      <rPr>
        <sz val="11"/>
        <color rgb="FF3F3F3F"/>
        <rFont val="Calibri"/>
        <family val="2"/>
        <scheme val="minor"/>
      </rPr>
      <t>pubblicato sul BURV n° 91 del 22/09/2017</t>
    </r>
  </si>
  <si>
    <r>
      <rPr>
        <b/>
        <sz val="11"/>
        <color rgb="FF3F3F3F"/>
        <rFont val="Calibri"/>
        <family val="2"/>
        <scheme val="minor"/>
      </rPr>
      <t>REGIA</t>
    </r>
    <r>
      <rPr>
        <sz val="11"/>
        <color rgb="FF3F3F3F"/>
        <rFont val="Calibri"/>
        <family val="2"/>
        <scheme val="minor"/>
      </rPr>
      <t xml:space="preserve"> </t>
    </r>
    <r>
      <rPr>
        <b/>
        <sz val="11"/>
        <color rgb="FF3F3F3F"/>
        <rFont val="Calibri"/>
        <family val="2"/>
        <scheme val="minor"/>
      </rPr>
      <t xml:space="preserve">PC2 </t>
    </r>
    <r>
      <rPr>
        <sz val="11"/>
        <color rgb="FF3F3F3F"/>
        <rFont val="Calibri"/>
        <family val="2"/>
        <scheme val="minor"/>
      </rPr>
      <t>pubblicato sul BURV n° 91 del 22/09/2017</t>
    </r>
  </si>
  <si>
    <r>
      <rPr>
        <b/>
        <sz val="11"/>
        <color rgb="FF3F3F3F"/>
        <rFont val="Calibri"/>
        <family val="2"/>
        <scheme val="minor"/>
      </rPr>
      <t xml:space="preserve">REGIA PC3 </t>
    </r>
    <r>
      <rPr>
        <sz val="11"/>
        <color rgb="FF3F3F3F"/>
        <rFont val="Calibri"/>
        <family val="2"/>
        <scheme val="minor"/>
      </rPr>
      <t>pubblicato sul BURV n° 91 del 22/09/2017</t>
    </r>
  </si>
  <si>
    <t>N° dom. ammissibili</t>
  </si>
  <si>
    <t>N° dom. presentate</t>
  </si>
  <si>
    <t>N° dom. finanziate</t>
  </si>
  <si>
    <r>
      <rPr>
        <b/>
        <sz val="11"/>
        <color rgb="FF3F3F3F"/>
        <rFont val="Calibri"/>
        <family val="2"/>
        <scheme val="minor"/>
      </rPr>
      <t>PC3</t>
    </r>
    <r>
      <rPr>
        <sz val="11"/>
        <color rgb="FF3F3F3F"/>
        <rFont val="Calibri"/>
        <family val="2"/>
        <scheme val="minor"/>
      </rPr>
      <t xml:space="preserve"> 2018 pubblicata sul BURV n° 61 del 22/06/2018</t>
    </r>
  </si>
  <si>
    <t>Generale 2020 pubblicato sul BURV n° 98 del 03/07/2020</t>
  </si>
  <si>
    <r>
      <rPr>
        <b/>
        <sz val="11"/>
        <color rgb="FF3F3F3F"/>
        <rFont val="Calibri"/>
        <family val="2"/>
        <scheme val="minor"/>
      </rPr>
      <t>PC1 p</t>
    </r>
    <r>
      <rPr>
        <sz val="11"/>
        <color rgb="FF3F3F3F"/>
        <rFont val="Calibri"/>
        <family val="2"/>
        <scheme val="minor"/>
      </rPr>
      <t>ubblicato sul BURV n° 64 del 07/07/2017</t>
    </r>
  </si>
  <si>
    <t>iì</t>
  </si>
  <si>
    <t xml:space="preserve"> </t>
  </si>
  <si>
    <t>Aggiornato al 30 Settembre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</si>
</sst>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€&quot;\ * #,##0_-;\-&quot;€&quot;\ * #,##0_-;_-&quot;€&quot;\ * &quot;-&quot;_-;_-@_-"/>
    <numFmt numFmtId="44" formatCode="_-&quot;€&quot;\ * #,##0.00_-;\-&quot;€&quot;\ * #,##0.00_-;_-&quot;€&quot;\ * &quot;-&quot;??_-;_-@_-"/>
    <numFmt numFmtId="164" formatCode="&quot;€&quot;\ #,##0.00"/>
    <numFmt numFmtId="165" formatCode="_-* #,##0.00\ [$€-410]_-;\-* #,##0.00\ [$€-410]_-;_-* &quot;-&quot;??\ [$€-410]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3F"/>
      <name val="Calibri"/>
      <family val="2"/>
      <scheme val="minor"/>
    </font>
    <font>
      <b/>
      <i/>
      <sz val="11"/>
      <color rgb="FF3F3F3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3">
    <xf numFmtId="0" fontId="0" fillId="0" borderId="0"/>
    <xf numFmtId="0" fontId="2" fillId="3" borderId="3" applyNumberFormat="0" applyAlignment="0" applyProtection="0"/>
    <xf numFmtId="0" fontId="5" fillId="0" borderId="5" applyNumberFormat="0" applyFill="0" applyAlignment="0" applyProtection="0"/>
  </cellStyleXfs>
  <cellXfs count="55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3" fillId="2" borderId="3" xfId="1" applyFont="1" applyFill="1" applyAlignment="1">
      <alignment horizontal="center" vertical="center"/>
    </xf>
    <xf numFmtId="164" fontId="3" fillId="2" borderId="3" xfId="1" applyNumberFormat="1" applyFont="1" applyFill="1" applyAlignment="1">
      <alignment horizontal="center" vertical="center"/>
    </xf>
    <xf numFmtId="10" fontId="3" fillId="2" borderId="3" xfId="1" applyNumberFormat="1" applyFont="1" applyFill="1" applyAlignment="1">
      <alignment horizontal="center" vertical="center"/>
    </xf>
    <xf numFmtId="44" fontId="2" fillId="2" borderId="3" xfId="1" applyNumberFormat="1" applyFill="1" applyAlignment="1">
      <alignment horizontal="center" vertical="center"/>
    </xf>
    <xf numFmtId="44" fontId="3" fillId="2" borderId="3" xfId="1" applyNumberFormat="1" applyFont="1" applyFill="1" applyAlignment="1">
      <alignment horizontal="center" vertical="center"/>
    </xf>
    <xf numFmtId="10" fontId="2" fillId="2" borderId="3" xfId="1" applyNumberFormat="1" applyFill="1" applyAlignment="1">
      <alignment horizontal="center" vertical="center"/>
    </xf>
    <xf numFmtId="1" fontId="2" fillId="2" borderId="3" xfId="1" applyNumberFormat="1" applyFill="1" applyAlignment="1">
      <alignment horizontal="center" vertical="center"/>
    </xf>
    <xf numFmtId="164" fontId="2" fillId="2" borderId="3" xfId="1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3" xfId="1" applyFill="1" applyAlignment="1">
      <alignment horizontal="center" vertical="center"/>
    </xf>
    <xf numFmtId="42" fontId="2" fillId="2" borderId="3" xfId="1" applyNumberForma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3" xfId="1" applyFill="1" applyAlignment="1">
      <alignment horizontal="center" vertical="center" wrapText="1"/>
    </xf>
    <xf numFmtId="4" fontId="3" fillId="2" borderId="3" xfId="1" applyNumberFormat="1" applyFont="1" applyFill="1" applyAlignment="1">
      <alignment horizontal="center" vertical="center"/>
    </xf>
    <xf numFmtId="1" fontId="3" fillId="2" borderId="3" xfId="1" applyNumberFormat="1" applyFont="1" applyFill="1" applyAlignment="1">
      <alignment horizontal="center" vertical="center"/>
    </xf>
    <xf numFmtId="0" fontId="3" fillId="4" borderId="3" xfId="1" applyFont="1" applyFill="1" applyAlignment="1">
      <alignment horizontal="center" vertical="center" wrapText="1"/>
    </xf>
    <xf numFmtId="0" fontId="2" fillId="4" borderId="3" xfId="1" applyFont="1" applyFill="1" applyAlignment="1">
      <alignment horizontal="center" vertical="center" wrapText="1"/>
    </xf>
    <xf numFmtId="0" fontId="3" fillId="5" borderId="3" xfId="1" applyFont="1" applyFill="1" applyAlignment="1">
      <alignment horizontal="center" vertical="center" wrapText="1"/>
    </xf>
    <xf numFmtId="0" fontId="4" fillId="2" borderId="3" xfId="1" applyFont="1" applyFill="1" applyAlignment="1">
      <alignment horizontal="center" vertical="center"/>
    </xf>
    <xf numFmtId="0" fontId="0" fillId="2" borderId="0" xfId="0" applyFill="1"/>
    <xf numFmtId="0" fontId="2" fillId="2" borderId="4" xfId="1" applyFill="1" applyBorder="1" applyAlignment="1">
      <alignment horizontal="center" vertical="center" wrapText="1"/>
    </xf>
    <xf numFmtId="10" fontId="3" fillId="2" borderId="4" xfId="1" applyNumberFormat="1" applyFont="1" applyFill="1" applyBorder="1" applyAlignment="1">
      <alignment horizontal="center" vertical="center"/>
    </xf>
    <xf numFmtId="10" fontId="2" fillId="2" borderId="4" xfId="1" applyNumberFormat="1" applyFill="1" applyBorder="1" applyAlignment="1">
      <alignment horizontal="center" vertical="center"/>
    </xf>
    <xf numFmtId="0" fontId="6" fillId="0" borderId="0" xfId="2" applyFont="1" applyBorder="1"/>
    <xf numFmtId="0" fontId="7" fillId="0" borderId="0" xfId="0" applyFont="1"/>
    <xf numFmtId="44" fontId="0" fillId="0" borderId="0" xfId="0" applyNumberFormat="1"/>
    <xf numFmtId="164" fontId="8" fillId="2" borderId="3" xfId="1" applyNumberFormat="1" applyFont="1" applyFill="1" applyAlignment="1">
      <alignment horizontal="center" vertical="center"/>
    </xf>
    <xf numFmtId="0" fontId="3" fillId="0" borderId="3" xfId="1" applyFont="1" applyFill="1" applyAlignment="1">
      <alignment horizontal="center" vertical="center"/>
    </xf>
    <xf numFmtId="44" fontId="3" fillId="0" borderId="3" xfId="1" applyNumberFormat="1" applyFont="1" applyFill="1" applyAlignment="1">
      <alignment horizontal="center" vertical="center"/>
    </xf>
    <xf numFmtId="10" fontId="3" fillId="0" borderId="3" xfId="1" applyNumberFormat="1" applyFont="1" applyFill="1" applyAlignment="1">
      <alignment horizontal="center" vertical="center"/>
    </xf>
    <xf numFmtId="164" fontId="3" fillId="0" borderId="3" xfId="1" applyNumberFormat="1" applyFont="1" applyFill="1" applyAlignment="1">
      <alignment horizontal="center" vertical="center"/>
    </xf>
    <xf numFmtId="10" fontId="3" fillId="0" borderId="4" xfId="1" applyNumberFormat="1" applyFont="1" applyFill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2" fillId="0" borderId="3" xfId="1" applyFill="1" applyAlignment="1">
      <alignment horizontal="center" vertical="center" wrapText="1"/>
    </xf>
    <xf numFmtId="44" fontId="2" fillId="4" borderId="3" xfId="1" applyNumberFormat="1" applyFont="1" applyFill="1" applyAlignment="1">
      <alignment horizontal="center" vertical="center" wrapText="1"/>
    </xf>
    <xf numFmtId="44" fontId="2" fillId="4" borderId="3" xfId="1" applyNumberFormat="1" applyFont="1" applyFill="1" applyAlignment="1">
      <alignment horizontal="center" vertical="center"/>
    </xf>
    <xf numFmtId="10" fontId="2" fillId="4" borderId="3" xfId="1" applyNumberFormat="1" applyFont="1" applyFill="1" applyAlignment="1">
      <alignment horizontal="center" vertical="center"/>
    </xf>
    <xf numFmtId="0" fontId="2" fillId="4" borderId="3" xfId="1" applyFont="1" applyFill="1" applyAlignment="1">
      <alignment horizontal="center" vertical="center"/>
    </xf>
    <xf numFmtId="164" fontId="2" fillId="4" borderId="3" xfId="1" applyNumberFormat="1" applyFont="1" applyFill="1" applyAlignment="1">
      <alignment horizontal="center" vertical="center"/>
    </xf>
    <xf numFmtId="10" fontId="2" fillId="4" borderId="4" xfId="1" applyNumberFormat="1" applyFont="1" applyFill="1" applyBorder="1" applyAlignment="1">
      <alignment horizontal="center" vertical="center"/>
    </xf>
    <xf numFmtId="0" fontId="2" fillId="4" borderId="3" xfId="1" applyFill="1" applyAlignment="1">
      <alignment horizontal="center" vertical="center" wrapText="1"/>
    </xf>
    <xf numFmtId="44" fontId="2" fillId="4" borderId="3" xfId="1" applyNumberFormat="1" applyFill="1" applyAlignment="1">
      <alignment horizontal="center" vertical="center" wrapText="1"/>
    </xf>
    <xf numFmtId="44" fontId="2" fillId="4" borderId="3" xfId="1" applyNumberFormat="1" applyFill="1" applyAlignment="1">
      <alignment horizontal="center" vertical="center"/>
    </xf>
    <xf numFmtId="10" fontId="2" fillId="4" borderId="3" xfId="1" applyNumberFormat="1" applyFill="1" applyAlignment="1">
      <alignment horizontal="center" vertical="center"/>
    </xf>
    <xf numFmtId="0" fontId="2" fillId="4" borderId="3" xfId="1" applyFill="1" applyAlignment="1">
      <alignment horizontal="center" vertical="center"/>
    </xf>
    <xf numFmtId="164" fontId="2" fillId="4" borderId="3" xfId="1" applyNumberFormat="1" applyFill="1" applyAlignment="1">
      <alignment horizontal="center" vertical="center"/>
    </xf>
    <xf numFmtId="10" fontId="2" fillId="4" borderId="4" xfId="1" applyNumberFormat="1" applyFill="1" applyBorder="1" applyAlignment="1">
      <alignment horizontal="center" vertical="center"/>
    </xf>
    <xf numFmtId="10" fontId="3" fillId="4" borderId="4" xfId="1" applyNumberFormat="1" applyFont="1" applyFill="1" applyBorder="1" applyAlignment="1">
      <alignment horizontal="center" vertical="center"/>
    </xf>
    <xf numFmtId="164" fontId="2" fillId="4" borderId="3" xfId="1" applyNumberFormat="1" applyFont="1" applyFill="1" applyAlignment="1">
      <alignment horizontal="center" vertical="center" wrapText="1"/>
    </xf>
  </cellXfs>
  <cellStyles count="3">
    <cellStyle name="Normale" xfId="0" builtinId="0"/>
    <cellStyle name="Output" xfId="1" builtinId="21"/>
    <cellStyle name="Titolo 1" xfId="2" builtinId="16"/>
  </cellStyles>
  <dxfs count="0"/>
  <tableStyles count="0" defaultTableStyle="TableStyleMedium2" defaultPivotStyle="PivotStyleLight16"/>
  <colors>
    <mruColors>
      <color rgb="FFE8E9B7"/>
      <color rgb="FF9966FF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SERVER3\DocGAL\PROGRAMMAZIONE%202014-2020\MONITORAGGIO\Monitoraggio%20trimestrale\ANNO%202021\DICEMBRE\MonitoraggioBeneficiari31.12.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MAZIONE%202014-2020/MONITORAGGIO/Monitoraggio%20trimestrale/ANNO%202022/beneficiarimonitoraggio22.03.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MAZIONE%202014-2020/MONITORAGGIO/Monitoraggio%20trimestrale/ANNO%202022/MARZO/Monitoraggio%20Beneficiari%2031.03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3"/>
    </sheetNames>
    <sheetDataSet>
      <sheetData sheetId="0">
        <row r="46">
          <cell r="I46">
            <v>88423.82</v>
          </cell>
          <cell r="J46">
            <v>294507.01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 scadenza"/>
      <sheetName val="Foglio3"/>
      <sheetName val="Economia domande chiuse"/>
    </sheetNames>
    <sheetDataSet>
      <sheetData sheetId="0"/>
      <sheetData sheetId="1"/>
      <sheetData sheetId="2">
        <row r="46">
          <cell r="E46">
            <v>4.59</v>
          </cell>
        </row>
        <row r="47">
          <cell r="E47">
            <v>159.66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3"/>
      <sheetName val="Foglio2"/>
      <sheetName val="Foglio1"/>
      <sheetName val="Foglio4"/>
    </sheetNames>
    <sheetDataSet>
      <sheetData sheetId="0">
        <row r="122">
          <cell r="I122">
            <v>100587</v>
          </cell>
          <cell r="J122">
            <v>46055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zoomScale="80" zoomScaleNormal="80" workbookViewId="0">
      <selection activeCell="E5" sqref="E5"/>
    </sheetView>
  </sheetViews>
  <sheetFormatPr defaultRowHeight="15" x14ac:dyDescent="0.25"/>
  <cols>
    <col min="1" max="1" width="8.85546875" customWidth="1"/>
    <col min="2" max="2" width="14.7109375" customWidth="1"/>
    <col min="4" max="4" width="16.28515625" customWidth="1"/>
    <col min="5" max="5" width="17.28515625" customWidth="1"/>
    <col min="6" max="6" width="17.42578125" customWidth="1"/>
    <col min="7" max="7" width="17.28515625" customWidth="1"/>
    <col min="8" max="8" width="16.28515625" customWidth="1"/>
    <col min="9" max="9" width="16.7109375" customWidth="1"/>
    <col min="10" max="10" width="14.42578125" customWidth="1"/>
    <col min="11" max="11" width="20.85546875" customWidth="1"/>
    <col min="12" max="12" width="17.28515625" customWidth="1"/>
    <col min="16" max="16" width="17.7109375" customWidth="1"/>
    <col min="18" max="18" width="13" customWidth="1"/>
    <col min="19" max="19" width="11.42578125" bestFit="1" customWidth="1"/>
  </cols>
  <sheetData>
    <row r="1" spans="1:19" ht="26.25" x14ac:dyDescent="0.4">
      <c r="A1" s="29" t="s">
        <v>77</v>
      </c>
      <c r="B1" s="28"/>
      <c r="C1" s="1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</row>
    <row r="2" spans="1:19" ht="75" x14ac:dyDescent="0.25">
      <c r="A2" s="17" t="s">
        <v>0</v>
      </c>
      <c r="B2" s="17" t="s">
        <v>1</v>
      </c>
      <c r="C2" s="17" t="s">
        <v>2</v>
      </c>
      <c r="D2" s="39" t="s">
        <v>45</v>
      </c>
      <c r="E2" s="39" t="s">
        <v>48</v>
      </c>
      <c r="F2" s="39" t="s">
        <v>49</v>
      </c>
      <c r="G2" s="39" t="s">
        <v>32</v>
      </c>
      <c r="H2" s="39" t="s">
        <v>33</v>
      </c>
      <c r="I2" s="39" t="s">
        <v>3</v>
      </c>
      <c r="J2" s="17" t="s">
        <v>36</v>
      </c>
      <c r="K2" s="17" t="s">
        <v>50</v>
      </c>
      <c r="L2" s="17" t="s">
        <v>31</v>
      </c>
      <c r="M2" s="17" t="s">
        <v>4</v>
      </c>
      <c r="N2" s="17" t="s">
        <v>5</v>
      </c>
      <c r="O2" s="17" t="s">
        <v>6</v>
      </c>
      <c r="P2" s="17" t="s">
        <v>7</v>
      </c>
      <c r="Q2" s="25" t="s">
        <v>8</v>
      </c>
    </row>
    <row r="3" spans="1:19" ht="120" x14ac:dyDescent="0.25">
      <c r="A3" s="23" t="s">
        <v>9</v>
      </c>
      <c r="B3" s="21" t="s">
        <v>10</v>
      </c>
      <c r="C3" s="21" t="s">
        <v>11</v>
      </c>
      <c r="D3" s="40">
        <v>140000</v>
      </c>
      <c r="E3" s="41">
        <f>E4+E5+E6+E7</f>
        <v>165000</v>
      </c>
      <c r="F3" s="41">
        <f>F4+F5+F6+F7</f>
        <v>117368</v>
      </c>
      <c r="G3" s="41">
        <f>G4+G5+G6+G7</f>
        <v>45900</v>
      </c>
      <c r="H3" s="41">
        <f>H4+H5+H6+H7</f>
        <v>92888</v>
      </c>
      <c r="I3" s="42">
        <f>H3/E3</f>
        <v>0.56295757575757577</v>
      </c>
      <c r="J3" s="41"/>
      <c r="K3" s="41">
        <f>K4+K5+K6+K7</f>
        <v>59772</v>
      </c>
      <c r="L3" s="41">
        <f>L4+L5+L6+L7</f>
        <v>4896</v>
      </c>
      <c r="M3" s="43">
        <v>9</v>
      </c>
      <c r="N3" s="43">
        <v>9</v>
      </c>
      <c r="O3" s="43">
        <v>8</v>
      </c>
      <c r="P3" s="44">
        <f>P4+P5+P6+P7</f>
        <v>28220</v>
      </c>
      <c r="Q3" s="45">
        <f>P3/H3</f>
        <v>0.30380673499267935</v>
      </c>
    </row>
    <row r="4" spans="1:19" ht="60" x14ac:dyDescent="0.25">
      <c r="A4" s="11"/>
      <c r="B4" s="22" t="s">
        <v>34</v>
      </c>
      <c r="C4" s="3"/>
      <c r="D4" s="33"/>
      <c r="E4" s="33">
        <v>90000</v>
      </c>
      <c r="F4" s="33">
        <v>38012</v>
      </c>
      <c r="G4" s="33">
        <v>45900</v>
      </c>
      <c r="H4" s="33">
        <v>38012</v>
      </c>
      <c r="I4" s="34">
        <f>H4/E4</f>
        <v>0.42235555555555554</v>
      </c>
      <c r="J4" s="7"/>
      <c r="K4" s="7">
        <v>4896</v>
      </c>
      <c r="L4" s="7">
        <v>4896</v>
      </c>
      <c r="M4" s="3">
        <v>5</v>
      </c>
      <c r="N4" s="3">
        <v>5</v>
      </c>
      <c r="O4" s="3">
        <v>5</v>
      </c>
      <c r="P4" s="4">
        <v>28220</v>
      </c>
      <c r="Q4" s="26">
        <f>P4/H4</f>
        <v>0.74239713774597493</v>
      </c>
    </row>
    <row r="5" spans="1:19" ht="60" x14ac:dyDescent="0.25">
      <c r="A5" s="12"/>
      <c r="B5" s="22" t="s">
        <v>52</v>
      </c>
      <c r="C5" s="3"/>
      <c r="D5" s="33"/>
      <c r="E5" s="33">
        <v>20000</v>
      </c>
      <c r="F5" s="33">
        <v>11934</v>
      </c>
      <c r="G5" s="33">
        <v>0</v>
      </c>
      <c r="H5" s="33">
        <v>11934</v>
      </c>
      <c r="I5" s="34">
        <f>H5/E5</f>
        <v>0.59670000000000001</v>
      </c>
      <c r="J5" s="7"/>
      <c r="K5" s="7">
        <v>11934</v>
      </c>
      <c r="L5" s="7"/>
      <c r="M5" s="3">
        <v>1</v>
      </c>
      <c r="N5" s="3">
        <v>1</v>
      </c>
      <c r="O5" s="3">
        <v>1</v>
      </c>
      <c r="P5" s="3">
        <v>0</v>
      </c>
      <c r="Q5" s="26">
        <v>0</v>
      </c>
    </row>
    <row r="6" spans="1:19" ht="60" x14ac:dyDescent="0.25">
      <c r="A6" s="12"/>
      <c r="B6" s="22" t="s">
        <v>53</v>
      </c>
      <c r="C6" s="3"/>
      <c r="D6" s="33"/>
      <c r="E6" s="33">
        <v>30000</v>
      </c>
      <c r="F6" s="33">
        <v>17952</v>
      </c>
      <c r="G6" s="33">
        <v>0</v>
      </c>
      <c r="H6" s="33">
        <v>17952</v>
      </c>
      <c r="I6" s="34">
        <f>H6/E6</f>
        <v>0.59840000000000004</v>
      </c>
      <c r="J6" s="7"/>
      <c r="K6" s="7">
        <v>17952</v>
      </c>
      <c r="L6" s="7"/>
      <c r="M6" s="3">
        <v>1</v>
      </c>
      <c r="N6" s="3">
        <v>1</v>
      </c>
      <c r="O6" s="3">
        <v>1</v>
      </c>
      <c r="P6" s="3">
        <v>0</v>
      </c>
      <c r="Q6" s="26">
        <v>0</v>
      </c>
    </row>
    <row r="7" spans="1:19" ht="60" x14ac:dyDescent="0.25">
      <c r="A7" s="12"/>
      <c r="B7" s="22" t="s">
        <v>54</v>
      </c>
      <c r="C7" s="3"/>
      <c r="D7" s="33"/>
      <c r="E7" s="33">
        <v>25000</v>
      </c>
      <c r="F7" s="33">
        <v>49470</v>
      </c>
      <c r="G7" s="33">
        <v>0</v>
      </c>
      <c r="H7" s="33">
        <v>24990</v>
      </c>
      <c r="I7" s="34">
        <f>H7/E7</f>
        <v>0.99960000000000004</v>
      </c>
      <c r="J7" s="7"/>
      <c r="K7" s="7">
        <v>24990</v>
      </c>
      <c r="L7" s="7"/>
      <c r="M7" s="3">
        <v>2</v>
      </c>
      <c r="N7" s="3">
        <v>2</v>
      </c>
      <c r="O7" s="3">
        <v>1</v>
      </c>
      <c r="P7" s="3">
        <v>0</v>
      </c>
      <c r="Q7" s="26">
        <v>0</v>
      </c>
    </row>
    <row r="8" spans="1:19" ht="150" x14ac:dyDescent="0.25">
      <c r="A8" s="13"/>
      <c r="B8" s="46" t="s">
        <v>12</v>
      </c>
      <c r="C8" s="46" t="s">
        <v>13</v>
      </c>
      <c r="D8" s="47">
        <v>320000</v>
      </c>
      <c r="E8" s="48">
        <v>320000</v>
      </c>
      <c r="F8" s="48">
        <v>402303.04</v>
      </c>
      <c r="G8" s="48">
        <f>G9</f>
        <v>342983.22</v>
      </c>
      <c r="H8" s="48">
        <v>89106</v>
      </c>
      <c r="I8" s="49">
        <v>0.27845625000000002</v>
      </c>
      <c r="J8" s="48">
        <f>J9</f>
        <v>0</v>
      </c>
      <c r="K8" s="48">
        <f>K9</f>
        <v>0</v>
      </c>
      <c r="L8" s="48">
        <f>L9</f>
        <v>4669.5</v>
      </c>
      <c r="M8" s="50">
        <v>3</v>
      </c>
      <c r="N8" s="50">
        <v>2</v>
      </c>
      <c r="O8" s="50">
        <v>2</v>
      </c>
      <c r="P8" s="51">
        <f>P9</f>
        <v>84436.5</v>
      </c>
      <c r="Q8" s="52">
        <f t="shared" ref="Q8:Q15" si="0">P8/H8</f>
        <v>0.94759612147330141</v>
      </c>
    </row>
    <row r="9" spans="1:19" ht="60" x14ac:dyDescent="0.25">
      <c r="A9" s="13"/>
      <c r="B9" s="22" t="s">
        <v>35</v>
      </c>
      <c r="C9" s="3"/>
      <c r="D9" s="33"/>
      <c r="E9" s="33">
        <v>320000</v>
      </c>
      <c r="F9" s="33">
        <v>402303.04</v>
      </c>
      <c r="G9" s="33">
        <v>342983.22</v>
      </c>
      <c r="H9" s="33">
        <v>89106</v>
      </c>
      <c r="I9" s="34">
        <v>0.27845625000000002</v>
      </c>
      <c r="J9" s="7"/>
      <c r="K9" s="7"/>
      <c r="L9" s="7">
        <v>4669.5</v>
      </c>
      <c r="M9" s="3">
        <v>3</v>
      </c>
      <c r="N9" s="3">
        <v>2</v>
      </c>
      <c r="O9" s="3">
        <v>2</v>
      </c>
      <c r="P9" s="4">
        <v>84436.5</v>
      </c>
      <c r="Q9" s="26">
        <f t="shared" si="0"/>
        <v>0.94759612147330141</v>
      </c>
    </row>
    <row r="10" spans="1:19" ht="135" x14ac:dyDescent="0.25">
      <c r="A10" s="13"/>
      <c r="B10" s="21" t="s">
        <v>14</v>
      </c>
      <c r="C10" s="21" t="s">
        <v>15</v>
      </c>
      <c r="D10" s="40">
        <v>500000</v>
      </c>
      <c r="E10" s="41">
        <v>500000</v>
      </c>
      <c r="F10" s="41">
        <v>433429.78</v>
      </c>
      <c r="G10" s="41">
        <f>G11</f>
        <v>326721.38</v>
      </c>
      <c r="H10" s="41">
        <f>H11</f>
        <v>136251.69</v>
      </c>
      <c r="I10" s="42">
        <f>H10/E10</f>
        <v>0.27250338000000002</v>
      </c>
      <c r="J10" s="41">
        <f>J11</f>
        <v>0</v>
      </c>
      <c r="K10" s="41" t="str">
        <f>K11</f>
        <v xml:space="preserve"> </v>
      </c>
      <c r="L10" s="41">
        <f>L11</f>
        <v>4089.96</v>
      </c>
      <c r="M10" s="43">
        <v>6</v>
      </c>
      <c r="N10" s="43">
        <v>3</v>
      </c>
      <c r="O10" s="43">
        <v>3</v>
      </c>
      <c r="P10" s="44">
        <f>P11</f>
        <v>132161.73000000001</v>
      </c>
      <c r="Q10" s="45">
        <f t="shared" si="0"/>
        <v>0.96998231728355078</v>
      </c>
    </row>
    <row r="11" spans="1:19" ht="60" x14ac:dyDescent="0.25">
      <c r="A11" s="13"/>
      <c r="B11" s="22" t="s">
        <v>34</v>
      </c>
      <c r="C11" s="3"/>
      <c r="D11" s="33"/>
      <c r="E11" s="33">
        <v>500000</v>
      </c>
      <c r="F11" s="33">
        <v>433429.78</v>
      </c>
      <c r="G11" s="33">
        <v>326721.38</v>
      </c>
      <c r="H11" s="33">
        <v>136251.69</v>
      </c>
      <c r="I11" s="34">
        <f>H11/E11</f>
        <v>0.27250338000000002</v>
      </c>
      <c r="J11" s="7"/>
      <c r="K11" s="7" t="s">
        <v>76</v>
      </c>
      <c r="L11" s="7">
        <v>4089.96</v>
      </c>
      <c r="M11" s="3">
        <v>6</v>
      </c>
      <c r="N11" s="3">
        <v>3</v>
      </c>
      <c r="O11" s="3">
        <v>3</v>
      </c>
      <c r="P11" s="4">
        <v>132161.73000000001</v>
      </c>
      <c r="Q11" s="26">
        <f t="shared" si="0"/>
        <v>0.96998231728355078</v>
      </c>
    </row>
    <row r="12" spans="1:19" ht="105" x14ac:dyDescent="0.25">
      <c r="A12" s="13"/>
      <c r="B12" s="20" t="s">
        <v>16</v>
      </c>
      <c r="C12" s="21" t="s">
        <v>17</v>
      </c>
      <c r="D12" s="40">
        <v>1200000</v>
      </c>
      <c r="E12" s="41">
        <f>E13+E14+E16+E17+E18</f>
        <v>1850000</v>
      </c>
      <c r="F12" s="41">
        <f>F13+F14+F16+F17+F18</f>
        <v>3893078.97</v>
      </c>
      <c r="G12" s="41">
        <f>G13+G14+G16+G17+G18</f>
        <v>4525903.92</v>
      </c>
      <c r="H12" s="41">
        <f>H13+H14+H16+H17+H18+H15</f>
        <v>2593763.4800000004</v>
      </c>
      <c r="I12" s="42">
        <f t="shared" ref="I12:I18" si="1">H12/E12</f>
        <v>1.4020343135135138</v>
      </c>
      <c r="J12" s="41">
        <f>J13+J14+J16+J17+J18+J15</f>
        <v>0</v>
      </c>
      <c r="K12" s="41">
        <f>K13+K14+K16+K17+K18+K15</f>
        <v>316013.06</v>
      </c>
      <c r="L12" s="41">
        <f>L13+L14+L16+L17+L18+L15</f>
        <v>131563.09</v>
      </c>
      <c r="M12" s="43">
        <v>79</v>
      </c>
      <c r="N12" s="43">
        <v>95</v>
      </c>
      <c r="O12" s="43">
        <v>77</v>
      </c>
      <c r="P12" s="44">
        <f>P13+P14+P16+P17+P18+P15</f>
        <v>2123002.92</v>
      </c>
      <c r="Q12" s="45">
        <f t="shared" si="0"/>
        <v>0.81850289603121396</v>
      </c>
    </row>
    <row r="13" spans="1:19" ht="60" x14ac:dyDescent="0.25">
      <c r="A13" s="13"/>
      <c r="B13" s="22" t="s">
        <v>37</v>
      </c>
      <c r="C13" s="3"/>
      <c r="D13" s="33"/>
      <c r="E13" s="33">
        <v>860000</v>
      </c>
      <c r="F13" s="33">
        <v>1955288.55</v>
      </c>
      <c r="G13" s="33">
        <v>2260090.89</v>
      </c>
      <c r="H13" s="33">
        <v>873228.72</v>
      </c>
      <c r="I13" s="34">
        <f>H13/E13</f>
        <v>1.0153822325581394</v>
      </c>
      <c r="J13" s="7"/>
      <c r="K13" s="7">
        <v>100818.78</v>
      </c>
      <c r="L13" s="7">
        <v>27562.720000000001</v>
      </c>
      <c r="M13" s="3">
        <v>32</v>
      </c>
      <c r="N13" s="3">
        <v>25</v>
      </c>
      <c r="O13" s="3">
        <v>17</v>
      </c>
      <c r="P13" s="4">
        <v>744847.22</v>
      </c>
      <c r="Q13" s="26">
        <f t="shared" si="0"/>
        <v>0.85298067154731239</v>
      </c>
    </row>
    <row r="14" spans="1:19" ht="60" x14ac:dyDescent="0.25">
      <c r="A14" s="13"/>
      <c r="B14" s="22" t="s">
        <v>38</v>
      </c>
      <c r="C14" s="32"/>
      <c r="D14" s="33"/>
      <c r="E14" s="33">
        <v>650000</v>
      </c>
      <c r="F14" s="33">
        <v>1672031.51</v>
      </c>
      <c r="G14" s="33">
        <v>1777730.79</v>
      </c>
      <c r="H14" s="33">
        <v>772354.92</v>
      </c>
      <c r="I14" s="34">
        <f t="shared" si="1"/>
        <v>1.1882383384615385</v>
      </c>
      <c r="J14" s="33"/>
      <c r="K14" s="33">
        <v>137328.87</v>
      </c>
      <c r="L14" s="33">
        <v>37678.15</v>
      </c>
      <c r="M14" s="32">
        <v>39</v>
      </c>
      <c r="N14" s="32">
        <v>29</v>
      </c>
      <c r="O14" s="32">
        <v>18</v>
      </c>
      <c r="P14" s="4">
        <v>597347.89999999991</v>
      </c>
      <c r="Q14" s="36">
        <f t="shared" si="0"/>
        <v>0.77341114108524078</v>
      </c>
      <c r="R14" s="37"/>
    </row>
    <row r="15" spans="1:19" ht="60" x14ac:dyDescent="0.25">
      <c r="A15" s="13"/>
      <c r="B15" s="22" t="s">
        <v>73</v>
      </c>
      <c r="C15" s="32"/>
      <c r="D15" s="33"/>
      <c r="E15" s="33">
        <v>600000</v>
      </c>
      <c r="F15" s="33">
        <v>1236529.7400000002</v>
      </c>
      <c r="G15" s="33">
        <v>2599125.7699999991</v>
      </c>
      <c r="H15" s="33">
        <v>768708.02000000014</v>
      </c>
      <c r="I15" s="34">
        <f>H15/E15</f>
        <v>1.2811800333333336</v>
      </c>
      <c r="J15" s="33"/>
      <c r="K15" s="33">
        <v>54285.3</v>
      </c>
      <c r="L15" s="33">
        <v>55611.03</v>
      </c>
      <c r="M15" s="32">
        <v>40</v>
      </c>
      <c r="N15" s="32">
        <v>33</v>
      </c>
      <c r="O15" s="32">
        <v>28</v>
      </c>
      <c r="P15" s="4">
        <v>635627.28</v>
      </c>
      <c r="Q15" s="36">
        <f t="shared" si="0"/>
        <v>0.826877388374327</v>
      </c>
      <c r="S15" s="30"/>
    </row>
    <row r="16" spans="1:19" ht="45" x14ac:dyDescent="0.25">
      <c r="A16" s="13"/>
      <c r="B16" s="22" t="s">
        <v>74</v>
      </c>
      <c r="C16" s="3"/>
      <c r="D16" s="33"/>
      <c r="E16" s="33">
        <v>100000</v>
      </c>
      <c r="F16" s="33">
        <v>152836.57999999999</v>
      </c>
      <c r="G16" s="33">
        <v>264107.84999999998</v>
      </c>
      <c r="H16" s="33">
        <v>89583.34</v>
      </c>
      <c r="I16" s="34">
        <f t="shared" si="1"/>
        <v>0.8958334</v>
      </c>
      <c r="J16" s="7"/>
      <c r="K16" s="7">
        <v>23580.11</v>
      </c>
      <c r="L16" s="7">
        <v>7017.66</v>
      </c>
      <c r="M16" s="3">
        <v>5</v>
      </c>
      <c r="N16" s="3">
        <v>4</v>
      </c>
      <c r="O16" s="3">
        <v>4</v>
      </c>
      <c r="P16" s="4">
        <v>58985.57</v>
      </c>
      <c r="Q16" s="26">
        <f>P16/H16</f>
        <v>0.65844352309257503</v>
      </c>
    </row>
    <row r="17" spans="1:17" ht="45" x14ac:dyDescent="0.25">
      <c r="A17" s="13"/>
      <c r="B17" s="22" t="s">
        <v>55</v>
      </c>
      <c r="C17" s="3"/>
      <c r="D17" s="33"/>
      <c r="E17" s="33">
        <v>120000</v>
      </c>
      <c r="F17" s="33">
        <v>82694.490000000005</v>
      </c>
      <c r="G17" s="33">
        <v>168379.67</v>
      </c>
      <c r="H17" s="33">
        <v>70522.73</v>
      </c>
      <c r="I17" s="34">
        <f t="shared" si="1"/>
        <v>0.58768941666666663</v>
      </c>
      <c r="J17" s="7"/>
      <c r="K17" s="7"/>
      <c r="L17" s="7">
        <v>570.66999999999996</v>
      </c>
      <c r="M17" s="3">
        <v>2</v>
      </c>
      <c r="N17" s="3">
        <v>2</v>
      </c>
      <c r="O17" s="3">
        <v>2</v>
      </c>
      <c r="P17" s="4">
        <v>69952.06</v>
      </c>
      <c r="Q17" s="26">
        <f t="shared" ref="Q17:Q18" si="2">P17/H17</f>
        <v>0.99190799902386084</v>
      </c>
    </row>
    <row r="18" spans="1:17" ht="45" x14ac:dyDescent="0.25">
      <c r="A18" s="13"/>
      <c r="B18" s="22" t="s">
        <v>56</v>
      </c>
      <c r="C18" s="3"/>
      <c r="D18" s="33"/>
      <c r="E18" s="33">
        <v>120000</v>
      </c>
      <c r="F18" s="33">
        <v>30227.84</v>
      </c>
      <c r="G18" s="33">
        <v>55594.720000000001</v>
      </c>
      <c r="H18" s="33">
        <v>19365.75</v>
      </c>
      <c r="I18" s="34">
        <f t="shared" si="1"/>
        <v>0.16138125</v>
      </c>
      <c r="J18" s="7"/>
      <c r="K18" s="7"/>
      <c r="L18" s="7">
        <v>3122.86</v>
      </c>
      <c r="M18" s="3">
        <v>3</v>
      </c>
      <c r="N18" s="3">
        <v>2</v>
      </c>
      <c r="O18" s="3">
        <v>2</v>
      </c>
      <c r="P18" s="4">
        <v>16242.89</v>
      </c>
      <c r="Q18" s="26">
        <f t="shared" si="2"/>
        <v>0.83874314188709442</v>
      </c>
    </row>
    <row r="19" spans="1:17" ht="150" x14ac:dyDescent="0.25">
      <c r="A19" s="13"/>
      <c r="B19" s="21" t="s">
        <v>18</v>
      </c>
      <c r="C19" s="21" t="s">
        <v>19</v>
      </c>
      <c r="D19" s="40">
        <v>2471391.19</v>
      </c>
      <c r="E19" s="41">
        <f>E20+E21+E22+E23+E24+E25+E26</f>
        <v>2308585.13</v>
      </c>
      <c r="F19" s="41">
        <f>F20+F21+F22+F23+F24+F25+F26</f>
        <v>2543119.5200000005</v>
      </c>
      <c r="G19" s="41">
        <f>G20+G21+G22+G23+G24+G25+G26</f>
        <v>2034203.75</v>
      </c>
      <c r="H19" s="41">
        <f>H20+H21+H22+H23+H24+H25+H26</f>
        <v>1843013.71</v>
      </c>
      <c r="I19" s="42">
        <f t="shared" ref="I19:I26" si="3">H19/E19</f>
        <v>0.79833040854768045</v>
      </c>
      <c r="J19" s="41">
        <f>J20+J21+J22+J23+J24+J25+J26</f>
        <v>101284.57</v>
      </c>
      <c r="K19" s="41">
        <f>K20+K21+K22+K23+K24+K25+K26</f>
        <v>0</v>
      </c>
      <c r="L19" s="41">
        <f>L20+L23+L22+L24+L25+L26</f>
        <v>4559.7300000000068</v>
      </c>
      <c r="M19" s="43">
        <v>20</v>
      </c>
      <c r="N19" s="43">
        <v>16</v>
      </c>
      <c r="O19" s="43">
        <v>16</v>
      </c>
      <c r="P19" s="44">
        <f>SUM(P20:P26)</f>
        <v>1737169.4100000001</v>
      </c>
      <c r="Q19" s="45">
        <f t="shared" ref="Q19:Q26" si="4">P19/H19</f>
        <v>0.94256998771864819</v>
      </c>
    </row>
    <row r="20" spans="1:17" ht="60" x14ac:dyDescent="0.25">
      <c r="A20" s="13"/>
      <c r="B20" s="22" t="s">
        <v>39</v>
      </c>
      <c r="C20" s="18"/>
      <c r="D20" s="33"/>
      <c r="E20" s="33">
        <v>908585.13</v>
      </c>
      <c r="F20" s="33">
        <v>1130449.83</v>
      </c>
      <c r="G20" s="33">
        <v>727749.83</v>
      </c>
      <c r="H20" s="33">
        <v>711705.51</v>
      </c>
      <c r="I20" s="34">
        <f t="shared" si="3"/>
        <v>0.7833118620376277</v>
      </c>
      <c r="J20" s="7">
        <v>52230.16</v>
      </c>
      <c r="K20" s="7"/>
      <c r="L20" s="7">
        <v>2715.16</v>
      </c>
      <c r="M20" s="3">
        <v>8</v>
      </c>
      <c r="N20" s="3">
        <v>6</v>
      </c>
      <c r="O20" s="3">
        <v>6</v>
      </c>
      <c r="P20" s="35">
        <v>656760.18999999994</v>
      </c>
      <c r="Q20" s="26">
        <f t="shared" si="4"/>
        <v>0.92279767512267807</v>
      </c>
    </row>
    <row r="21" spans="1:17" ht="45" x14ac:dyDescent="0.25">
      <c r="A21" s="2"/>
      <c r="B21" s="22" t="s">
        <v>57</v>
      </c>
      <c r="C21" s="3"/>
      <c r="D21" s="33"/>
      <c r="E21" s="33">
        <v>400000</v>
      </c>
      <c r="F21" s="33">
        <v>399931</v>
      </c>
      <c r="G21" s="33">
        <v>399931</v>
      </c>
      <c r="H21" s="33">
        <v>386866.56</v>
      </c>
      <c r="I21" s="34">
        <f t="shared" si="3"/>
        <v>0.96716639999999998</v>
      </c>
      <c r="J21" s="7">
        <v>3935.73</v>
      </c>
      <c r="K21" s="7"/>
      <c r="L21" s="24"/>
      <c r="M21" s="3">
        <v>2</v>
      </c>
      <c r="N21" s="3">
        <v>2</v>
      </c>
      <c r="O21" s="3">
        <v>2</v>
      </c>
      <c r="P21" s="35">
        <f>[1]Foglio3!I46+[1]Foglio3!J46</f>
        <v>382930.83</v>
      </c>
      <c r="Q21" s="26">
        <f t="shared" si="4"/>
        <v>0.98982664720362501</v>
      </c>
    </row>
    <row r="22" spans="1:17" ht="45" x14ac:dyDescent="0.25">
      <c r="A22" s="2"/>
      <c r="B22" s="22" t="s">
        <v>59</v>
      </c>
      <c r="C22" s="32"/>
      <c r="D22" s="33"/>
      <c r="E22" s="33">
        <v>200000</v>
      </c>
      <c r="F22" s="33">
        <v>214332.31</v>
      </c>
      <c r="G22" s="33">
        <v>100692.31</v>
      </c>
      <c r="H22" s="33">
        <v>86192.31</v>
      </c>
      <c r="I22" s="34">
        <f t="shared" si="3"/>
        <v>0.43096154999999997</v>
      </c>
      <c r="J22" s="33"/>
      <c r="K22" s="33"/>
      <c r="L22" s="33">
        <v>941</v>
      </c>
      <c r="M22" s="32">
        <v>3</v>
      </c>
      <c r="N22" s="32">
        <v>2</v>
      </c>
      <c r="O22" s="32">
        <v>2</v>
      </c>
      <c r="P22" s="35">
        <v>85251.31</v>
      </c>
      <c r="Q22" s="36">
        <f t="shared" si="4"/>
        <v>0.98908255272425116</v>
      </c>
    </row>
    <row r="23" spans="1:17" ht="45" x14ac:dyDescent="0.25">
      <c r="A23" s="2"/>
      <c r="B23" s="22" t="s">
        <v>58</v>
      </c>
      <c r="C23" s="3"/>
      <c r="D23" s="33"/>
      <c r="E23" s="33">
        <v>200000</v>
      </c>
      <c r="F23" s="33">
        <v>198406.64</v>
      </c>
      <c r="G23" s="33">
        <v>204242.16</v>
      </c>
      <c r="H23" s="33">
        <v>198406.64</v>
      </c>
      <c r="I23" s="34">
        <f t="shared" si="3"/>
        <v>0.99203320000000006</v>
      </c>
      <c r="J23" s="7">
        <v>1046.0899999999965</v>
      </c>
      <c r="K23" s="7"/>
      <c r="L23" s="33">
        <f>[2]Foglio3!E47+[2]Foglio3!E46</f>
        <v>164.25</v>
      </c>
      <c r="M23" s="3">
        <v>3</v>
      </c>
      <c r="N23" s="3">
        <v>3</v>
      </c>
      <c r="O23" s="3">
        <v>3</v>
      </c>
      <c r="P23" s="4">
        <v>197196.30000000002</v>
      </c>
      <c r="Q23" s="26">
        <f t="shared" si="4"/>
        <v>0.9938997001310037</v>
      </c>
    </row>
    <row r="24" spans="1:17" ht="60" x14ac:dyDescent="0.25">
      <c r="A24" s="2"/>
      <c r="B24" s="22" t="s">
        <v>66</v>
      </c>
      <c r="C24" s="3"/>
      <c r="D24" s="33"/>
      <c r="E24" s="33">
        <v>200000</v>
      </c>
      <c r="F24" s="33">
        <v>200000</v>
      </c>
      <c r="G24" s="33">
        <v>200031.96</v>
      </c>
      <c r="H24" s="33">
        <v>188731.96</v>
      </c>
      <c r="I24" s="34">
        <f t="shared" si="3"/>
        <v>0.94365979999999994</v>
      </c>
      <c r="J24" s="7">
        <v>3154.16</v>
      </c>
      <c r="K24" s="7"/>
      <c r="L24" s="7">
        <v>334.14999999999418</v>
      </c>
      <c r="M24" s="3">
        <v>1</v>
      </c>
      <c r="N24" s="3">
        <v>1</v>
      </c>
      <c r="O24" s="3">
        <v>1</v>
      </c>
      <c r="P24" s="4">
        <v>185243.65</v>
      </c>
      <c r="Q24" s="26">
        <f t="shared" si="4"/>
        <v>0.9815171208946275</v>
      </c>
    </row>
    <row r="25" spans="1:17" ht="60" x14ac:dyDescent="0.25">
      <c r="A25" s="2"/>
      <c r="B25" s="22" t="s">
        <v>67</v>
      </c>
      <c r="C25" s="3"/>
      <c r="D25" s="7"/>
      <c r="E25" s="33">
        <v>200000</v>
      </c>
      <c r="F25" s="33">
        <v>200000</v>
      </c>
      <c r="G25" s="33">
        <v>201556.75</v>
      </c>
      <c r="H25" s="33">
        <v>159880.94</v>
      </c>
      <c r="I25" s="34">
        <f t="shared" si="3"/>
        <v>0.79940469999999997</v>
      </c>
      <c r="J25" s="7">
        <v>32056.100000000006</v>
      </c>
      <c r="K25" s="7"/>
      <c r="L25" s="7"/>
      <c r="M25" s="3">
        <v>1</v>
      </c>
      <c r="N25" s="3">
        <v>1</v>
      </c>
      <c r="O25" s="3">
        <v>1</v>
      </c>
      <c r="P25" s="4">
        <v>127824.84</v>
      </c>
      <c r="Q25" s="26">
        <f t="shared" si="4"/>
        <v>0.79950017807000628</v>
      </c>
    </row>
    <row r="26" spans="1:17" ht="60" x14ac:dyDescent="0.25">
      <c r="A26" s="2"/>
      <c r="B26" s="22" t="s">
        <v>68</v>
      </c>
      <c r="C26" s="3"/>
      <c r="D26" s="7"/>
      <c r="E26" s="33">
        <v>200000</v>
      </c>
      <c r="F26" s="33">
        <v>199999.74</v>
      </c>
      <c r="G26" s="33">
        <v>199999.74</v>
      </c>
      <c r="H26" s="33">
        <v>111229.79</v>
      </c>
      <c r="I26" s="34">
        <f t="shared" si="3"/>
        <v>0.55614894999999998</v>
      </c>
      <c r="J26" s="7">
        <v>8862.33</v>
      </c>
      <c r="K26" s="7"/>
      <c r="L26" s="7">
        <v>405.17000000001281</v>
      </c>
      <c r="M26" s="3">
        <v>1</v>
      </c>
      <c r="N26" s="3">
        <v>1</v>
      </c>
      <c r="O26" s="3">
        <v>1</v>
      </c>
      <c r="P26" s="31">
        <v>101962.29</v>
      </c>
      <c r="Q26" s="26">
        <f t="shared" si="4"/>
        <v>0.91668149333015914</v>
      </c>
    </row>
    <row r="27" spans="1:17" ht="195" x14ac:dyDescent="0.25">
      <c r="A27" s="2"/>
      <c r="B27" s="46" t="s">
        <v>20</v>
      </c>
      <c r="C27" s="21" t="s">
        <v>21</v>
      </c>
      <c r="D27" s="40">
        <v>1080148.7</v>
      </c>
      <c r="E27" s="41">
        <f>E28+E29+E30+E31+E32</f>
        <v>1640435.7</v>
      </c>
      <c r="F27" s="41">
        <f>F28+F29+F30+F31+F32</f>
        <v>5334936.08</v>
      </c>
      <c r="G27" s="41">
        <f>G28+G29+G30+G31+G32</f>
        <v>1722121.08</v>
      </c>
      <c r="H27" s="41">
        <f>H28+H29+H30+H31+H32</f>
        <v>1538898.27</v>
      </c>
      <c r="I27" s="42">
        <f t="shared" ref="I27:I32" si="5">H27/E27</f>
        <v>0.93810337704793922</v>
      </c>
      <c r="J27" s="41"/>
      <c r="K27" s="41">
        <f t="shared" ref="K27:N27" si="6">K28+K29+K30+K31+K32</f>
        <v>0</v>
      </c>
      <c r="L27" s="41">
        <f>L28+L29+L30+L31+L32</f>
        <v>43834.700000000004</v>
      </c>
      <c r="M27" s="43">
        <f t="shared" si="6"/>
        <v>35</v>
      </c>
      <c r="N27" s="43">
        <f t="shared" si="6"/>
        <v>23</v>
      </c>
      <c r="O27" s="43">
        <v>13</v>
      </c>
      <c r="P27" s="44">
        <f>P28+P29+P30+P31+P32</f>
        <v>1296194.6600000001</v>
      </c>
      <c r="Q27" s="45">
        <f>P27/H27</f>
        <v>0.84228742423630132</v>
      </c>
    </row>
    <row r="28" spans="1:17" ht="60" x14ac:dyDescent="0.25">
      <c r="A28" s="2"/>
      <c r="B28" s="22" t="s">
        <v>41</v>
      </c>
      <c r="C28" s="3"/>
      <c r="D28" s="7"/>
      <c r="E28" s="33">
        <v>680148.7</v>
      </c>
      <c r="F28" s="33">
        <v>3158836.21</v>
      </c>
      <c r="G28" s="33">
        <v>926908.24</v>
      </c>
      <c r="H28" s="33">
        <v>856395.22</v>
      </c>
      <c r="I28" s="34">
        <f t="shared" si="5"/>
        <v>1.2591293933223719</v>
      </c>
      <c r="J28" s="7"/>
      <c r="K28" s="7"/>
      <c r="L28" s="7">
        <v>36281.11</v>
      </c>
      <c r="M28" s="3">
        <v>20</v>
      </c>
      <c r="N28" s="3">
        <v>12</v>
      </c>
      <c r="O28" s="3">
        <v>7</v>
      </c>
      <c r="P28" s="4">
        <v>820114.11</v>
      </c>
      <c r="Q28" s="26">
        <f>P28/H28</f>
        <v>0.95763508581937207</v>
      </c>
    </row>
    <row r="29" spans="1:17" ht="60" x14ac:dyDescent="0.25">
      <c r="A29" s="2"/>
      <c r="B29" s="22" t="s">
        <v>40</v>
      </c>
      <c r="C29" s="3"/>
      <c r="D29" s="7"/>
      <c r="E29" s="33">
        <v>400000</v>
      </c>
      <c r="F29" s="33">
        <v>1520887.03</v>
      </c>
      <c r="G29" s="33">
        <v>400000</v>
      </c>
      <c r="H29" s="33">
        <v>295717.82</v>
      </c>
      <c r="I29" s="34">
        <f t="shared" si="5"/>
        <v>0.73929454999999999</v>
      </c>
      <c r="J29" s="7"/>
      <c r="K29" s="7"/>
      <c r="L29" s="7"/>
      <c r="M29" s="3">
        <v>9</v>
      </c>
      <c r="N29" s="3">
        <v>7</v>
      </c>
      <c r="O29" s="3">
        <v>2</v>
      </c>
      <c r="P29" s="4">
        <v>96848.91</v>
      </c>
      <c r="Q29" s="26">
        <f t="shared" ref="Q29:Q32" si="7">P29/H29</f>
        <v>0.32750447707209529</v>
      </c>
    </row>
    <row r="30" spans="1:17" ht="45" x14ac:dyDescent="0.25">
      <c r="A30" s="2"/>
      <c r="B30" s="22" t="s">
        <v>60</v>
      </c>
      <c r="C30" s="3"/>
      <c r="D30" s="7"/>
      <c r="E30" s="33">
        <v>200000</v>
      </c>
      <c r="F30" s="33">
        <v>299500</v>
      </c>
      <c r="G30" s="33">
        <v>199500</v>
      </c>
      <c r="H30" s="33">
        <v>198018.96</v>
      </c>
      <c r="I30" s="34">
        <f t="shared" si="5"/>
        <v>0.99009479999999994</v>
      </c>
      <c r="J30" s="24"/>
      <c r="K30" s="7"/>
      <c r="L30" s="7">
        <f>H30-P30</f>
        <v>1980.179999999993</v>
      </c>
      <c r="M30" s="3">
        <v>2</v>
      </c>
      <c r="N30" s="3">
        <v>1</v>
      </c>
      <c r="O30" s="3">
        <v>1</v>
      </c>
      <c r="P30" s="4">
        <v>196038.78</v>
      </c>
      <c r="Q30" s="26">
        <f t="shared" si="7"/>
        <v>0.99000004848020617</v>
      </c>
    </row>
    <row r="31" spans="1:17" ht="60" x14ac:dyDescent="0.25">
      <c r="A31" s="2"/>
      <c r="B31" s="22" t="s">
        <v>61</v>
      </c>
      <c r="C31" s="3"/>
      <c r="D31" s="7"/>
      <c r="E31" s="33">
        <v>200000</v>
      </c>
      <c r="F31" s="33">
        <v>199958.52</v>
      </c>
      <c r="G31" s="33">
        <v>39958.519999999997</v>
      </c>
      <c r="H31" s="33">
        <v>39712.06</v>
      </c>
      <c r="I31" s="34">
        <f t="shared" si="5"/>
        <v>0.1985603</v>
      </c>
      <c r="J31" s="7"/>
      <c r="K31" s="7"/>
      <c r="L31" s="7">
        <v>3.819999999999709</v>
      </c>
      <c r="M31" s="3">
        <v>2</v>
      </c>
      <c r="N31" s="3">
        <v>1</v>
      </c>
      <c r="O31" s="3">
        <v>1</v>
      </c>
      <c r="P31" s="4">
        <v>39708.239999999998</v>
      </c>
      <c r="Q31" s="26">
        <f>P31/H31</f>
        <v>0.99990380755871144</v>
      </c>
    </row>
    <row r="32" spans="1:17" ht="60" x14ac:dyDescent="0.25">
      <c r="A32" s="2"/>
      <c r="B32" s="22" t="s">
        <v>72</v>
      </c>
      <c r="C32" s="3"/>
      <c r="D32" s="7"/>
      <c r="E32" s="33">
        <v>160287</v>
      </c>
      <c r="F32" s="33">
        <v>155754.32</v>
      </c>
      <c r="G32" s="33">
        <v>155754.32</v>
      </c>
      <c r="H32" s="33">
        <v>149054.21</v>
      </c>
      <c r="I32" s="34">
        <f t="shared" si="5"/>
        <v>0.92992076712397131</v>
      </c>
      <c r="J32" s="7"/>
      <c r="K32" s="7"/>
      <c r="L32" s="7">
        <v>5569.5900000000111</v>
      </c>
      <c r="M32" s="3">
        <v>2</v>
      </c>
      <c r="N32" s="3">
        <v>2</v>
      </c>
      <c r="O32" s="3">
        <v>2</v>
      </c>
      <c r="P32" s="4">
        <v>143484.62</v>
      </c>
      <c r="Q32" s="26">
        <f t="shared" si="7"/>
        <v>0.96263379612021693</v>
      </c>
    </row>
    <row r="33" spans="1:17" ht="225" x14ac:dyDescent="0.25">
      <c r="A33" s="2"/>
      <c r="B33" s="21" t="s">
        <v>22</v>
      </c>
      <c r="C33" s="21" t="s">
        <v>23</v>
      </c>
      <c r="D33" s="40">
        <v>100000</v>
      </c>
      <c r="E33" s="41">
        <v>100000</v>
      </c>
      <c r="F33" s="41">
        <v>169853.68</v>
      </c>
      <c r="G33" s="41">
        <f>G34</f>
        <v>109153.68</v>
      </c>
      <c r="H33" s="41">
        <f>H34</f>
        <v>134353.68</v>
      </c>
      <c r="I33" s="42">
        <f>H33/E33</f>
        <v>1.3435367999999999</v>
      </c>
      <c r="J33" s="41"/>
      <c r="K33" s="41">
        <v>25200</v>
      </c>
      <c r="L33" s="41">
        <f>L34</f>
        <v>3719.74</v>
      </c>
      <c r="M33" s="43">
        <v>6</v>
      </c>
      <c r="N33" s="43">
        <v>5</v>
      </c>
      <c r="O33" s="43">
        <v>5</v>
      </c>
      <c r="P33" s="44">
        <f>P34</f>
        <v>105433.94</v>
      </c>
      <c r="Q33" s="45">
        <f>P33/H33</f>
        <v>0.78474917843709235</v>
      </c>
    </row>
    <row r="34" spans="1:17" ht="60" x14ac:dyDescent="0.25">
      <c r="A34" s="2"/>
      <c r="B34" s="22" t="s">
        <v>42</v>
      </c>
      <c r="C34" s="3"/>
      <c r="D34" s="7"/>
      <c r="E34" s="33">
        <v>100000</v>
      </c>
      <c r="F34" s="33">
        <v>169853.68</v>
      </c>
      <c r="G34" s="33">
        <v>109153.68</v>
      </c>
      <c r="H34" s="33">
        <v>134353.68</v>
      </c>
      <c r="I34" s="34">
        <f>H34/E34</f>
        <v>1.3435367999999999</v>
      </c>
      <c r="J34" s="7"/>
      <c r="K34" s="7">
        <v>25200</v>
      </c>
      <c r="L34" s="7">
        <v>3719.74</v>
      </c>
      <c r="M34" s="3">
        <v>6</v>
      </c>
      <c r="N34" s="3">
        <v>5</v>
      </c>
      <c r="O34" s="3">
        <v>5</v>
      </c>
      <c r="P34" s="4">
        <v>105433.94</v>
      </c>
      <c r="Q34" s="26">
        <f>P34/H34</f>
        <v>0.78474917843709235</v>
      </c>
    </row>
    <row r="35" spans="1:17" ht="180" x14ac:dyDescent="0.25">
      <c r="A35" s="16"/>
      <c r="B35" s="46" t="s">
        <v>24</v>
      </c>
      <c r="C35" s="21" t="s">
        <v>25</v>
      </c>
      <c r="D35" s="40">
        <v>350000</v>
      </c>
      <c r="E35" s="41">
        <v>325000</v>
      </c>
      <c r="F35" s="41">
        <v>325000</v>
      </c>
      <c r="G35" s="41">
        <f>G36</f>
        <v>325000</v>
      </c>
      <c r="H35" s="41">
        <v>325000</v>
      </c>
      <c r="I35" s="42">
        <v>1</v>
      </c>
      <c r="J35" s="41"/>
      <c r="K35" s="41">
        <f>K36</f>
        <v>0</v>
      </c>
      <c r="L35" s="41">
        <v>33583.14</v>
      </c>
      <c r="M35" s="43">
        <v>2</v>
      </c>
      <c r="N35" s="43">
        <v>1</v>
      </c>
      <c r="O35" s="43">
        <v>1</v>
      </c>
      <c r="P35" s="44">
        <f>P36</f>
        <v>291416.86</v>
      </c>
      <c r="Q35" s="53">
        <f>P35/H35</f>
        <v>0.89666726153846155</v>
      </c>
    </row>
    <row r="36" spans="1:17" ht="60" x14ac:dyDescent="0.25">
      <c r="A36" s="2"/>
      <c r="B36" s="22" t="s">
        <v>62</v>
      </c>
      <c r="C36" s="3"/>
      <c r="D36" s="7"/>
      <c r="E36" s="33">
        <v>325000</v>
      </c>
      <c r="F36" s="33">
        <v>325000</v>
      </c>
      <c r="G36" s="33">
        <v>325000</v>
      </c>
      <c r="H36" s="33">
        <v>325000</v>
      </c>
      <c r="I36" s="34">
        <v>1</v>
      </c>
      <c r="J36" s="7"/>
      <c r="K36" s="7"/>
      <c r="L36" s="7">
        <v>33583.14</v>
      </c>
      <c r="M36" s="3">
        <v>2</v>
      </c>
      <c r="N36" s="3">
        <v>1</v>
      </c>
      <c r="O36" s="3">
        <v>1</v>
      </c>
      <c r="P36" s="4">
        <v>291416.86</v>
      </c>
      <c r="Q36" s="26">
        <f>P36/H36</f>
        <v>0.89666726153846155</v>
      </c>
    </row>
    <row r="37" spans="1:17" ht="105" x14ac:dyDescent="0.25">
      <c r="A37" s="2"/>
      <c r="B37" s="21" t="s">
        <v>46</v>
      </c>
      <c r="C37" s="21" t="s">
        <v>51</v>
      </c>
      <c r="D37" s="41">
        <v>100000</v>
      </c>
      <c r="E37" s="41">
        <f>E38</f>
        <v>100000</v>
      </c>
      <c r="F37" s="41">
        <f>F38</f>
        <v>0</v>
      </c>
      <c r="G37" s="41">
        <f>G38</f>
        <v>0</v>
      </c>
      <c r="H37" s="41">
        <f>H38</f>
        <v>0</v>
      </c>
      <c r="I37" s="42">
        <f>H37/E37</f>
        <v>0</v>
      </c>
      <c r="J37" s="41"/>
      <c r="K37" s="41">
        <f>K38</f>
        <v>0</v>
      </c>
      <c r="L37" s="41"/>
      <c r="M37" s="43">
        <v>0</v>
      </c>
      <c r="N37" s="43">
        <v>0</v>
      </c>
      <c r="O37" s="43">
        <v>0</v>
      </c>
      <c r="P37" s="44">
        <v>0</v>
      </c>
      <c r="Q37" s="45">
        <v>0</v>
      </c>
    </row>
    <row r="38" spans="1:17" ht="60" x14ac:dyDescent="0.25">
      <c r="A38" s="2"/>
      <c r="B38" s="22" t="s">
        <v>47</v>
      </c>
      <c r="C38" s="4"/>
      <c r="D38" s="7"/>
      <c r="E38" s="7">
        <v>100000</v>
      </c>
      <c r="F38" s="7">
        <v>0</v>
      </c>
      <c r="G38" s="7">
        <v>0</v>
      </c>
      <c r="H38" s="7">
        <v>0</v>
      </c>
      <c r="I38" s="5">
        <f>H38/E38</f>
        <v>0</v>
      </c>
      <c r="J38" s="7"/>
      <c r="K38" s="7"/>
      <c r="L38" s="7"/>
      <c r="M38" s="3">
        <v>0</v>
      </c>
      <c r="N38" s="3">
        <v>0</v>
      </c>
      <c r="O38" s="3">
        <v>0</v>
      </c>
      <c r="P38" s="4">
        <v>0</v>
      </c>
      <c r="Q38" s="26">
        <v>0</v>
      </c>
    </row>
    <row r="39" spans="1:17" ht="240" x14ac:dyDescent="0.25">
      <c r="A39" s="2"/>
      <c r="B39" s="46" t="s">
        <v>26</v>
      </c>
      <c r="C39" s="54" t="s">
        <v>27</v>
      </c>
      <c r="D39" s="40">
        <v>250000</v>
      </c>
      <c r="E39" s="41">
        <v>250000</v>
      </c>
      <c r="F39" s="41">
        <v>250000</v>
      </c>
      <c r="G39" s="41">
        <f>G40+G41</f>
        <v>250000</v>
      </c>
      <c r="H39" s="41">
        <v>250000</v>
      </c>
      <c r="I39" s="42">
        <v>1</v>
      </c>
      <c r="J39" s="41"/>
      <c r="K39" s="41">
        <f>K40+K41</f>
        <v>0</v>
      </c>
      <c r="L39" s="41">
        <f>L40+L41</f>
        <v>3358</v>
      </c>
      <c r="M39" s="43">
        <v>2</v>
      </c>
      <c r="N39" s="43">
        <v>2</v>
      </c>
      <c r="O39" s="43">
        <v>2</v>
      </c>
      <c r="P39" s="44">
        <f>P40+P41</f>
        <v>246642</v>
      </c>
      <c r="Q39" s="53">
        <f t="shared" ref="Q39:Q44" si="8">P39/H39</f>
        <v>0.986568</v>
      </c>
    </row>
    <row r="40" spans="1:17" ht="60" x14ac:dyDescent="0.25">
      <c r="A40" s="2"/>
      <c r="B40" s="22" t="s">
        <v>43</v>
      </c>
      <c r="C40" s="4"/>
      <c r="D40" s="7"/>
      <c r="E40" s="7">
        <v>100000</v>
      </c>
      <c r="F40" s="7">
        <v>100000</v>
      </c>
      <c r="G40" s="7">
        <v>100000</v>
      </c>
      <c r="H40" s="7">
        <v>100000</v>
      </c>
      <c r="I40" s="5">
        <v>1</v>
      </c>
      <c r="J40" s="7"/>
      <c r="K40" s="7"/>
      <c r="L40" s="7"/>
      <c r="M40" s="3">
        <v>1</v>
      </c>
      <c r="N40" s="3">
        <v>1</v>
      </c>
      <c r="O40" s="3">
        <v>1</v>
      </c>
      <c r="P40" s="4">
        <v>100000</v>
      </c>
      <c r="Q40" s="26">
        <f t="shared" si="8"/>
        <v>1</v>
      </c>
    </row>
    <row r="41" spans="1:17" ht="45" x14ac:dyDescent="0.25">
      <c r="A41" s="2"/>
      <c r="B41" s="22" t="s">
        <v>63</v>
      </c>
      <c r="C41" s="4"/>
      <c r="D41" s="7"/>
      <c r="E41" s="7">
        <v>150000</v>
      </c>
      <c r="F41" s="7">
        <v>150000</v>
      </c>
      <c r="G41" s="7">
        <v>150000</v>
      </c>
      <c r="H41" s="7">
        <v>150000</v>
      </c>
      <c r="I41" s="5">
        <v>1</v>
      </c>
      <c r="J41" s="7"/>
      <c r="K41" s="7"/>
      <c r="L41" s="7">
        <v>3358</v>
      </c>
      <c r="M41" s="3">
        <v>1</v>
      </c>
      <c r="N41" s="3">
        <v>1</v>
      </c>
      <c r="O41" s="19">
        <v>1</v>
      </c>
      <c r="P41" s="4">
        <f>[3]Foglio3!I122+[3]Foglio3!J122</f>
        <v>146642</v>
      </c>
      <c r="Q41" s="26">
        <f t="shared" si="8"/>
        <v>0.97761333333333333</v>
      </c>
    </row>
    <row r="42" spans="1:17" ht="195" x14ac:dyDescent="0.25">
      <c r="A42" s="2"/>
      <c r="B42" s="21" t="s">
        <v>29</v>
      </c>
      <c r="C42" s="54" t="s">
        <v>30</v>
      </c>
      <c r="D42" s="40">
        <v>542608.81000000006</v>
      </c>
      <c r="E42" s="41">
        <f>E43+E44+E45+E46</f>
        <v>675053</v>
      </c>
      <c r="F42" s="41">
        <f>F43+F44+F45+F46</f>
        <v>535053</v>
      </c>
      <c r="G42" s="41">
        <f>G43+G44+G45+G46</f>
        <v>535053</v>
      </c>
      <c r="H42" s="41">
        <f>H43+H44+H45</f>
        <v>518222.21</v>
      </c>
      <c r="I42" s="42">
        <f>H42/E42</f>
        <v>0.76767633059922702</v>
      </c>
      <c r="J42" s="41">
        <f>J45+J44+J43</f>
        <v>2120</v>
      </c>
      <c r="K42" s="41">
        <f>K43+K44+K45</f>
        <v>0</v>
      </c>
      <c r="L42" s="41"/>
      <c r="M42" s="43">
        <f>M43+M44+M45+M46</f>
        <v>5</v>
      </c>
      <c r="N42" s="43">
        <f>N43+N44+N45</f>
        <v>5</v>
      </c>
      <c r="O42" s="43">
        <f>O43+O44+O45</f>
        <v>5</v>
      </c>
      <c r="P42" s="44">
        <f>P43+P44+P45</f>
        <v>139955</v>
      </c>
      <c r="Q42" s="45">
        <f t="shared" si="8"/>
        <v>0.27006754496299956</v>
      </c>
    </row>
    <row r="43" spans="1:17" ht="60" x14ac:dyDescent="0.25">
      <c r="A43" s="2"/>
      <c r="B43" s="22" t="s">
        <v>44</v>
      </c>
      <c r="C43" s="3"/>
      <c r="D43" s="7"/>
      <c r="E43" s="7">
        <v>560000</v>
      </c>
      <c r="F43" s="7">
        <v>420000</v>
      </c>
      <c r="G43" s="7">
        <v>420000</v>
      </c>
      <c r="H43" s="7">
        <v>403969.21</v>
      </c>
      <c r="I43" s="5">
        <f>H43/E43</f>
        <v>0.72137358928571438</v>
      </c>
      <c r="J43" s="7"/>
      <c r="K43" s="7"/>
      <c r="L43" s="7"/>
      <c r="M43" s="3">
        <v>3</v>
      </c>
      <c r="N43" s="3">
        <v>3</v>
      </c>
      <c r="O43" s="3">
        <v>3</v>
      </c>
      <c r="P43" s="4">
        <v>139955</v>
      </c>
      <c r="Q43" s="26">
        <f t="shared" si="8"/>
        <v>0.34644967125093518</v>
      </c>
    </row>
    <row r="44" spans="1:17" ht="60" x14ac:dyDescent="0.25">
      <c r="A44" s="2"/>
      <c r="B44" s="22" t="s">
        <v>64</v>
      </c>
      <c r="C44" s="3"/>
      <c r="D44" s="7"/>
      <c r="E44" s="7">
        <v>40120</v>
      </c>
      <c r="F44" s="7">
        <v>40120</v>
      </c>
      <c r="G44" s="7">
        <v>40120</v>
      </c>
      <c r="H44" s="7">
        <v>39320</v>
      </c>
      <c r="I44" s="5">
        <f>H44/E44</f>
        <v>0.98005982053838481</v>
      </c>
      <c r="J44" s="7">
        <v>2120</v>
      </c>
      <c r="K44" s="7"/>
      <c r="L44" s="7"/>
      <c r="M44" s="3">
        <v>1</v>
      </c>
      <c r="N44" s="3">
        <v>1</v>
      </c>
      <c r="O44" s="3">
        <v>1</v>
      </c>
      <c r="P44" s="4">
        <v>0</v>
      </c>
      <c r="Q44" s="26">
        <f t="shared" si="8"/>
        <v>0</v>
      </c>
    </row>
    <row r="45" spans="1:17" ht="60" x14ac:dyDescent="0.25">
      <c r="A45" s="2"/>
      <c r="B45" s="22" t="s">
        <v>65</v>
      </c>
      <c r="C45" s="3"/>
      <c r="D45" s="7"/>
      <c r="E45" s="7">
        <v>74933</v>
      </c>
      <c r="F45" s="7">
        <v>74933</v>
      </c>
      <c r="G45" s="7">
        <v>74933</v>
      </c>
      <c r="H45" s="7">
        <v>74933</v>
      </c>
      <c r="I45" s="5">
        <f>H45/E45</f>
        <v>1</v>
      </c>
      <c r="J45" s="7"/>
      <c r="K45" s="7"/>
      <c r="L45" s="7"/>
      <c r="M45" s="3">
        <v>1</v>
      </c>
      <c r="N45" s="3">
        <v>1</v>
      </c>
      <c r="O45" s="3">
        <v>1</v>
      </c>
      <c r="P45" s="4">
        <v>0</v>
      </c>
      <c r="Q45" s="26">
        <f>P45/I45</f>
        <v>0</v>
      </c>
    </row>
    <row r="46" spans="1:17" x14ac:dyDescent="0.25">
      <c r="A46" s="2"/>
      <c r="B46" s="1"/>
      <c r="C46" s="1"/>
      <c r="D46" s="1"/>
      <c r="E46" s="1"/>
      <c r="F46" s="24"/>
      <c r="G46" s="24"/>
      <c r="H46" s="24"/>
      <c r="I46" s="24"/>
      <c r="J46" s="24"/>
      <c r="K46" s="24"/>
      <c r="L46" s="24"/>
      <c r="M46" s="24"/>
      <c r="N46" s="24"/>
      <c r="O46" s="1"/>
      <c r="P46" s="1"/>
      <c r="Q46" s="1"/>
    </row>
    <row r="47" spans="1:17" ht="60" x14ac:dyDescent="0.25">
      <c r="A47" s="2" t="s">
        <v>75</v>
      </c>
      <c r="B47" s="2"/>
      <c r="C47" s="16"/>
      <c r="D47" s="17" t="s">
        <v>45</v>
      </c>
      <c r="E47" s="17" t="s">
        <v>48</v>
      </c>
      <c r="F47" s="17" t="s">
        <v>49</v>
      </c>
      <c r="G47" s="17" t="s">
        <v>32</v>
      </c>
      <c r="H47" s="17" t="s">
        <v>33</v>
      </c>
      <c r="I47" s="17" t="s">
        <v>3</v>
      </c>
      <c r="J47" s="17" t="s">
        <v>36</v>
      </c>
      <c r="K47" s="17" t="s">
        <v>50</v>
      </c>
      <c r="L47" s="17" t="s">
        <v>31</v>
      </c>
      <c r="M47" s="17" t="s">
        <v>70</v>
      </c>
      <c r="N47" s="17" t="s">
        <v>69</v>
      </c>
      <c r="O47" s="17" t="s">
        <v>71</v>
      </c>
      <c r="P47" s="17" t="s">
        <v>7</v>
      </c>
      <c r="Q47" s="25" t="s">
        <v>8</v>
      </c>
    </row>
    <row r="48" spans="1:17" x14ac:dyDescent="0.25">
      <c r="A48" s="2"/>
      <c r="B48" s="2"/>
      <c r="C48" s="14" t="s">
        <v>28</v>
      </c>
      <c r="D48" s="15">
        <v>8912992.0600000005</v>
      </c>
      <c r="E48" s="6">
        <f>E3+E8+E10+E12+E19+E27+E33+E35+E39+E42+E37</f>
        <v>8234073.8300000001</v>
      </c>
      <c r="F48" s="6">
        <f>F3+F8+F10+F12+F19+F27+F33+F35+F39+F42</f>
        <v>14004142.07</v>
      </c>
      <c r="G48" s="6">
        <f>G3+G8+G10+G12+G19+G27+G33+G35+G39+G42</f>
        <v>10217040.029999999</v>
      </c>
      <c r="H48" s="6">
        <f>H3+H8+H10+H12+H19+H27+H33+H35+H39+H42</f>
        <v>7521497.04</v>
      </c>
      <c r="I48" s="8">
        <f>H48/E48</f>
        <v>0.91345999505083375</v>
      </c>
      <c r="J48" s="6">
        <f>J3+J8+J10+J12+J19+J27+J33+J35+J37+J39+J42</f>
        <v>103404.57</v>
      </c>
      <c r="K48" s="6">
        <v>400985.06</v>
      </c>
      <c r="L48" s="6">
        <f>L3+L8+L10+L12+L19+L27+L33+L35+L37+L39+L42</f>
        <v>234273.86</v>
      </c>
      <c r="M48" s="9">
        <f>M3+M8+M10+M12+M19+M27+M33+M35+M39+M42</f>
        <v>167</v>
      </c>
      <c r="N48" s="9">
        <f>N3+N8+N10+N12+N19+N27+N33+N35+N39+N42</f>
        <v>161</v>
      </c>
      <c r="O48" s="9">
        <f>O3+O8+O10+O12+O19+O27+O33+O35+O39+O42</f>
        <v>132</v>
      </c>
      <c r="P48" s="10">
        <f>P3+P8+P10+P12+P19+P27+P33+P35+P37+P39+P42</f>
        <v>6184633.0200000014</v>
      </c>
      <c r="Q48" s="27">
        <f>P48/H48</f>
        <v>0.82226091256960743</v>
      </c>
    </row>
    <row r="51" spans="10:10" x14ac:dyDescent="0.25">
      <c r="J51" s="30"/>
    </row>
  </sheetData>
  <autoFilter ref="A2:S2"/>
  <dataValidations count="1">
    <dataValidation allowBlank="1" showErrorMessage="1" sqref="F15"/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:I43"/>
    </sheetView>
  </sheetViews>
  <sheetFormatPr defaultRowHeight="15" x14ac:dyDescent="0.25"/>
  <cols>
    <col min="10" max="10" width="9.140625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David.Sterchele</dc:creator>
  <cp:lastModifiedBy>Montagna Vicentina</cp:lastModifiedBy>
  <cp:lastPrinted>2022-06-30T12:19:33Z</cp:lastPrinted>
  <dcterms:created xsi:type="dcterms:W3CDTF">2019-08-27T08:18:07Z</dcterms:created>
  <dcterms:modified xsi:type="dcterms:W3CDTF">2022-10-11T14:45:10Z</dcterms:modified>
</cp:coreProperties>
</file>